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PLAN\Girkina\ОТПУСК 2019\Отпуск Сентябрь\Программа на проверку 12.09.2019\изм\изм2\"/>
    </mc:Choice>
  </mc:AlternateContent>
  <bookViews>
    <workbookView xWindow="0" yWindow="300" windowWidth="19200" windowHeight="10695" activeTab="1"/>
  </bookViews>
  <sheets>
    <sheet name="Проценты" sheetId="6" r:id="rId1"/>
    <sheet name="Приложение 1" sheetId="4" r:id="rId2"/>
    <sheet name="Подпись" sheetId="5" r:id="rId3"/>
    <sheet name="Лист1" sheetId="7" r:id="rId4"/>
    <sheet name="Лист2" sheetId="8" r:id="rId5"/>
  </sheets>
  <definedNames>
    <definedName name="_xlnm.Print_Titles" localSheetId="1">'Приложение 1'!$19:$19</definedName>
    <definedName name="Перечень">#REF!</definedName>
    <definedName name="Перечень2">#REF!</definedName>
    <definedName name="Перечень3">#REF!</definedName>
    <definedName name="цукцуп">#REF!</definedName>
    <definedName name="ыыыыыыыыыыыыы">#REF!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2" i="8" l="1"/>
  <c r="F20" i="8" l="1"/>
  <c r="J20" i="8" s="1"/>
  <c r="A21" i="8" s="1"/>
  <c r="E19" i="8"/>
  <c r="I19" i="8" s="1"/>
  <c r="D19" i="8"/>
  <c r="H19" i="8" s="1"/>
  <c r="F17" i="8"/>
  <c r="J17" i="8" s="1"/>
  <c r="E16" i="8"/>
  <c r="I16" i="8" s="1"/>
  <c r="D16" i="8"/>
  <c r="H16" i="8" s="1"/>
  <c r="F14" i="8"/>
  <c r="J14" i="8" s="1"/>
  <c r="E13" i="8"/>
  <c r="I13" i="8" s="1"/>
  <c r="D13" i="8"/>
  <c r="H13" i="8" s="1"/>
  <c r="F11" i="8"/>
  <c r="J11" i="8" s="1"/>
  <c r="E10" i="8"/>
  <c r="I10" i="8" s="1"/>
  <c r="D10" i="8"/>
  <c r="H10" i="8" s="1"/>
  <c r="F8" i="8"/>
  <c r="J8" i="8" s="1"/>
  <c r="E7" i="8"/>
  <c r="I7" i="8" s="1"/>
  <c r="D7" i="8"/>
  <c r="H7" i="8" s="1"/>
  <c r="F5" i="8"/>
  <c r="J5" i="8" s="1"/>
  <c r="E21" i="8"/>
  <c r="I21" i="8" s="1"/>
  <c r="F21" i="8"/>
  <c r="J21" i="8" s="1"/>
  <c r="D21" i="8"/>
  <c r="H21" i="8" s="1"/>
  <c r="G21" i="8" l="1"/>
  <c r="K21" i="8" s="1"/>
  <c r="M21" i="8" s="1"/>
  <c r="C21" i="8"/>
  <c r="Q662" i="4" l="1"/>
  <c r="L660" i="4" l="1"/>
  <c r="I660" i="4"/>
  <c r="U518" i="4"/>
  <c r="J518" i="4"/>
  <c r="K518" i="4"/>
  <c r="L518" i="4"/>
  <c r="I518" i="4"/>
  <c r="Q535" i="4"/>
  <c r="Q534" i="4"/>
  <c r="Q533" i="4"/>
  <c r="Q531" i="4"/>
  <c r="Q530" i="4"/>
  <c r="Q528" i="4"/>
  <c r="Q526" i="4"/>
  <c r="Q525" i="4"/>
  <c r="Q524" i="4"/>
  <c r="Q522" i="4"/>
  <c r="Q521" i="4"/>
  <c r="L449" i="4"/>
  <c r="U334" i="4"/>
  <c r="J334" i="4"/>
  <c r="K334" i="4"/>
  <c r="L334" i="4"/>
  <c r="I334" i="4"/>
  <c r="K40" i="7"/>
  <c r="L40" i="7"/>
  <c r="M40" i="7"/>
  <c r="J40" i="7"/>
  <c r="F40" i="7"/>
  <c r="O44" i="7" s="1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9" i="7"/>
  <c r="A4" i="7"/>
  <c r="U329" i="4"/>
  <c r="J329" i="4"/>
  <c r="K329" i="4"/>
  <c r="L329" i="4"/>
  <c r="I329" i="4"/>
  <c r="U325" i="4"/>
  <c r="J325" i="4"/>
  <c r="K325" i="4"/>
  <c r="L325" i="4"/>
  <c r="I325" i="4"/>
  <c r="Q203" i="4"/>
  <c r="AF203" i="4"/>
  <c r="O40" i="7" l="1"/>
  <c r="J33" i="4"/>
  <c r="K33" i="4"/>
  <c r="L33" i="4"/>
  <c r="I33" i="4"/>
  <c r="G5" i="6" l="1"/>
  <c r="F5" i="6"/>
  <c r="F6" i="6" s="1"/>
  <c r="E5" i="6"/>
  <c r="E7" i="6" s="1"/>
  <c r="D5" i="6"/>
  <c r="D6" i="6" s="1"/>
  <c r="C5" i="6"/>
  <c r="B5" i="6"/>
  <c r="B7" i="6" s="1"/>
  <c r="H4" i="6"/>
  <c r="H3" i="6"/>
  <c r="P142" i="4" l="1"/>
  <c r="S142" i="4" s="1"/>
  <c r="I39" i="7"/>
  <c r="I37" i="7"/>
  <c r="Q37" i="7" s="1"/>
  <c r="T37" i="7" s="1"/>
  <c r="I33" i="7"/>
  <c r="Q33" i="7" s="1"/>
  <c r="T33" i="7" s="1"/>
  <c r="I31" i="7"/>
  <c r="Q31" i="7" s="1"/>
  <c r="T31" i="7" s="1"/>
  <c r="I27" i="7"/>
  <c r="Q27" i="7" s="1"/>
  <c r="T27" i="7" s="1"/>
  <c r="I23" i="7"/>
  <c r="Q23" i="7" s="1"/>
  <c r="T23" i="7" s="1"/>
  <c r="I19" i="7"/>
  <c r="Q19" i="7" s="1"/>
  <c r="T19" i="7" s="1"/>
  <c r="I17" i="7"/>
  <c r="Q17" i="7" s="1"/>
  <c r="T17" i="7" s="1"/>
  <c r="I13" i="7"/>
  <c r="Q13" i="7" s="1"/>
  <c r="T13" i="7" s="1"/>
  <c r="P329" i="4"/>
  <c r="P326" i="4"/>
  <c r="S326" i="4" s="1"/>
  <c r="P203" i="4"/>
  <c r="S203" i="4" s="1"/>
  <c r="I38" i="7"/>
  <c r="Q38" i="7" s="1"/>
  <c r="T38" i="7" s="1"/>
  <c r="I36" i="7"/>
  <c r="Q36" i="7" s="1"/>
  <c r="T36" i="7" s="1"/>
  <c r="I34" i="7"/>
  <c r="Q34" i="7" s="1"/>
  <c r="T34" i="7" s="1"/>
  <c r="I32" i="7"/>
  <c r="Q32" i="7" s="1"/>
  <c r="T32" i="7" s="1"/>
  <c r="I30" i="7"/>
  <c r="Q30" i="7" s="1"/>
  <c r="T30" i="7" s="1"/>
  <c r="I28" i="7"/>
  <c r="Q28" i="7" s="1"/>
  <c r="T28" i="7" s="1"/>
  <c r="I26" i="7"/>
  <c r="Q26" i="7" s="1"/>
  <c r="T26" i="7" s="1"/>
  <c r="I24" i="7"/>
  <c r="Q24" i="7" s="1"/>
  <c r="T24" i="7" s="1"/>
  <c r="I22" i="7"/>
  <c r="Q22" i="7" s="1"/>
  <c r="T22" i="7" s="1"/>
  <c r="I20" i="7"/>
  <c r="Q20" i="7" s="1"/>
  <c r="T20" i="7" s="1"/>
  <c r="I18" i="7"/>
  <c r="Q18" i="7" s="1"/>
  <c r="T18" i="7" s="1"/>
  <c r="I16" i="7"/>
  <c r="Q16" i="7" s="1"/>
  <c r="T16" i="7" s="1"/>
  <c r="I14" i="7"/>
  <c r="Q14" i="7" s="1"/>
  <c r="T14" i="7" s="1"/>
  <c r="I12" i="7"/>
  <c r="Q12" i="7" s="1"/>
  <c r="T12" i="7" s="1"/>
  <c r="I10" i="7"/>
  <c r="Q10" i="7" s="1"/>
  <c r="T10" i="7" s="1"/>
  <c r="P330" i="4"/>
  <c r="P327" i="4"/>
  <c r="I25" i="7"/>
  <c r="Q25" i="7" s="1"/>
  <c r="T25" i="7" s="1"/>
  <c r="I11" i="7"/>
  <c r="Q11" i="7" s="1"/>
  <c r="T11" i="7" s="1"/>
  <c r="P328" i="4"/>
  <c r="I35" i="7"/>
  <c r="Q35" i="7" s="1"/>
  <c r="T35" i="7" s="1"/>
  <c r="I29" i="7"/>
  <c r="Q29" i="7" s="1"/>
  <c r="T29" i="7" s="1"/>
  <c r="I21" i="7"/>
  <c r="Q21" i="7" s="1"/>
  <c r="T21" i="7" s="1"/>
  <c r="I15" i="7"/>
  <c r="Q15" i="7" s="1"/>
  <c r="T15" i="7" s="1"/>
  <c r="I9" i="7"/>
  <c r="Q9" i="7" s="1"/>
  <c r="P141" i="4"/>
  <c r="S141" i="4" s="1"/>
  <c r="P157" i="4"/>
  <c r="S157" i="4" s="1"/>
  <c r="P173" i="4"/>
  <c r="S173" i="4" s="1"/>
  <c r="P189" i="4"/>
  <c r="S189" i="4" s="1"/>
  <c r="P205" i="4"/>
  <c r="S205" i="4" s="1"/>
  <c r="P220" i="4"/>
  <c r="S220" i="4" s="1"/>
  <c r="P236" i="4"/>
  <c r="S236" i="4" s="1"/>
  <c r="P252" i="4"/>
  <c r="S252" i="4" s="1"/>
  <c r="P268" i="4"/>
  <c r="S268" i="4" s="1"/>
  <c r="P284" i="4"/>
  <c r="S284" i="4" s="1"/>
  <c r="P300" i="4"/>
  <c r="S300" i="4" s="1"/>
  <c r="P310" i="4"/>
  <c r="S310" i="4" s="1"/>
  <c r="P318" i="4"/>
  <c r="S318" i="4" s="1"/>
  <c r="P26" i="4"/>
  <c r="S26" i="4" s="1"/>
  <c r="P42" i="4"/>
  <c r="S42" i="4" s="1"/>
  <c r="P58" i="4"/>
  <c r="S58" i="4" s="1"/>
  <c r="P74" i="4"/>
  <c r="S74" i="4" s="1"/>
  <c r="P90" i="4"/>
  <c r="S90" i="4" s="1"/>
  <c r="P106" i="4"/>
  <c r="S106" i="4" s="1"/>
  <c r="P122" i="4"/>
  <c r="S122" i="4" s="1"/>
  <c r="P138" i="4"/>
  <c r="P102" i="4"/>
  <c r="S102" i="4" s="1"/>
  <c r="P145" i="4"/>
  <c r="S145" i="4" s="1"/>
  <c r="P161" i="4"/>
  <c r="S161" i="4" s="1"/>
  <c r="P177" i="4"/>
  <c r="S177" i="4" s="1"/>
  <c r="P193" i="4"/>
  <c r="S193" i="4" s="1"/>
  <c r="P208" i="4"/>
  <c r="S208" i="4" s="1"/>
  <c r="P224" i="4"/>
  <c r="S224" i="4" s="1"/>
  <c r="P240" i="4"/>
  <c r="S240" i="4" s="1"/>
  <c r="P256" i="4"/>
  <c r="S256" i="4" s="1"/>
  <c r="P272" i="4"/>
  <c r="S272" i="4" s="1"/>
  <c r="P288" i="4"/>
  <c r="S288" i="4" s="1"/>
  <c r="P304" i="4"/>
  <c r="S304" i="4" s="1"/>
  <c r="P312" i="4"/>
  <c r="S312" i="4" s="1"/>
  <c r="P320" i="4"/>
  <c r="P30" i="4"/>
  <c r="S30" i="4" s="1"/>
  <c r="P46" i="4"/>
  <c r="S46" i="4" s="1"/>
  <c r="P62" i="4"/>
  <c r="S62" i="4" s="1"/>
  <c r="P78" i="4"/>
  <c r="S78" i="4" s="1"/>
  <c r="P94" i="4"/>
  <c r="S94" i="4" s="1"/>
  <c r="P110" i="4"/>
  <c r="S110" i="4" s="1"/>
  <c r="P126" i="4"/>
  <c r="S126" i="4" s="1"/>
  <c r="P54" i="4"/>
  <c r="P134" i="4"/>
  <c r="S134" i="4" s="1"/>
  <c r="P149" i="4"/>
  <c r="S149" i="4" s="1"/>
  <c r="P165" i="4"/>
  <c r="S165" i="4" s="1"/>
  <c r="P181" i="4"/>
  <c r="S181" i="4" s="1"/>
  <c r="P197" i="4"/>
  <c r="S197" i="4" s="1"/>
  <c r="P212" i="4"/>
  <c r="P228" i="4"/>
  <c r="S228" i="4" s="1"/>
  <c r="P244" i="4"/>
  <c r="P260" i="4"/>
  <c r="S260" i="4" s="1"/>
  <c r="P276" i="4"/>
  <c r="P292" i="4"/>
  <c r="P306" i="4"/>
  <c r="S306" i="4" s="1"/>
  <c r="P314" i="4"/>
  <c r="S314" i="4" s="1"/>
  <c r="P322" i="4"/>
  <c r="S322" i="4" s="1"/>
  <c r="P34" i="4"/>
  <c r="S34" i="4" s="1"/>
  <c r="P50" i="4"/>
  <c r="S50" i="4" s="1"/>
  <c r="P66" i="4"/>
  <c r="S66" i="4" s="1"/>
  <c r="P82" i="4"/>
  <c r="S82" i="4" s="1"/>
  <c r="P98" i="4"/>
  <c r="S98" i="4" s="1"/>
  <c r="P114" i="4"/>
  <c r="S114" i="4" s="1"/>
  <c r="P130" i="4"/>
  <c r="S130" i="4" s="1"/>
  <c r="P153" i="4"/>
  <c r="S153" i="4" s="1"/>
  <c r="P169" i="4"/>
  <c r="S169" i="4" s="1"/>
  <c r="P185" i="4"/>
  <c r="S185" i="4" s="1"/>
  <c r="P201" i="4"/>
  <c r="S201" i="4" s="1"/>
  <c r="P216" i="4"/>
  <c r="S216" i="4" s="1"/>
  <c r="P232" i="4"/>
  <c r="S232" i="4" s="1"/>
  <c r="P248" i="4"/>
  <c r="S248" i="4" s="1"/>
  <c r="P264" i="4"/>
  <c r="S264" i="4" s="1"/>
  <c r="P280" i="4"/>
  <c r="S280" i="4" s="1"/>
  <c r="P296" i="4"/>
  <c r="S296" i="4" s="1"/>
  <c r="P308" i="4"/>
  <c r="S308" i="4" s="1"/>
  <c r="P316" i="4"/>
  <c r="S316" i="4" s="1"/>
  <c r="P324" i="4"/>
  <c r="S324" i="4" s="1"/>
  <c r="P38" i="4"/>
  <c r="S38" i="4" s="1"/>
  <c r="P70" i="4"/>
  <c r="S70" i="4" s="1"/>
  <c r="P86" i="4"/>
  <c r="S86" i="4" s="1"/>
  <c r="P118" i="4"/>
  <c r="S118" i="4" s="1"/>
  <c r="O625" i="4"/>
  <c r="R625" i="4" s="1"/>
  <c r="O627" i="4"/>
  <c r="O629" i="4"/>
  <c r="O631" i="4"/>
  <c r="O633" i="4"/>
  <c r="R633" i="4" s="1"/>
  <c r="O635" i="4"/>
  <c r="O637" i="4"/>
  <c r="O639" i="4"/>
  <c r="O641" i="4"/>
  <c r="R641" i="4" s="1"/>
  <c r="O643" i="4"/>
  <c r="O645" i="4"/>
  <c r="O647" i="4"/>
  <c r="R647" i="4" s="1"/>
  <c r="O649" i="4"/>
  <c r="O651" i="4"/>
  <c r="O653" i="4"/>
  <c r="O655" i="4"/>
  <c r="R655" i="4" s="1"/>
  <c r="O657" i="4"/>
  <c r="R657" i="4" s="1"/>
  <c r="O659" i="4"/>
  <c r="O626" i="4"/>
  <c r="O634" i="4"/>
  <c r="O642" i="4"/>
  <c r="R642" i="4" s="1"/>
  <c r="O650" i="4"/>
  <c r="O658" i="4"/>
  <c r="O628" i="4"/>
  <c r="R628" i="4" s="1"/>
  <c r="O636" i="4"/>
  <c r="R636" i="4" s="1"/>
  <c r="O644" i="4"/>
  <c r="O652" i="4"/>
  <c r="O630" i="4"/>
  <c r="O638" i="4"/>
  <c r="R638" i="4" s="1"/>
  <c r="O646" i="4"/>
  <c r="O654" i="4"/>
  <c r="O640" i="4"/>
  <c r="R640" i="4" s="1"/>
  <c r="O648" i="4"/>
  <c r="O656" i="4"/>
  <c r="O632" i="4"/>
  <c r="F7" i="6"/>
  <c r="O568" i="4"/>
  <c r="O570" i="4"/>
  <c r="O566" i="4"/>
  <c r="O567" i="4"/>
  <c r="O569" i="4"/>
  <c r="R569" i="4" s="1"/>
  <c r="O571" i="4"/>
  <c r="B6" i="6"/>
  <c r="B8" i="6" s="1"/>
  <c r="P577" i="4"/>
  <c r="P579" i="4"/>
  <c r="P581" i="4"/>
  <c r="P583" i="4"/>
  <c r="P585" i="4"/>
  <c r="P587" i="4"/>
  <c r="S587" i="4" s="1"/>
  <c r="P589" i="4"/>
  <c r="P591" i="4"/>
  <c r="P593" i="4"/>
  <c r="P595" i="4"/>
  <c r="S595" i="4" s="1"/>
  <c r="P597" i="4"/>
  <c r="P599" i="4"/>
  <c r="P601" i="4"/>
  <c r="S601" i="4" s="1"/>
  <c r="P603" i="4"/>
  <c r="S603" i="4" s="1"/>
  <c r="P605" i="4"/>
  <c r="P607" i="4"/>
  <c r="P609" i="4"/>
  <c r="S609" i="4" s="1"/>
  <c r="P611" i="4"/>
  <c r="P613" i="4"/>
  <c r="P615" i="4"/>
  <c r="P617" i="4"/>
  <c r="S617" i="4" s="1"/>
  <c r="P619" i="4"/>
  <c r="S619" i="4" s="1"/>
  <c r="P621" i="4"/>
  <c r="P575" i="4"/>
  <c r="P576" i="4"/>
  <c r="P578" i="4"/>
  <c r="S578" i="4" s="1"/>
  <c r="P580" i="4"/>
  <c r="P582" i="4"/>
  <c r="P584" i="4"/>
  <c r="P586" i="4"/>
  <c r="S586" i="4" s="1"/>
  <c r="P588" i="4"/>
  <c r="P590" i="4"/>
  <c r="P592" i="4"/>
  <c r="P594" i="4"/>
  <c r="S594" i="4" s="1"/>
  <c r="P596" i="4"/>
  <c r="P598" i="4"/>
  <c r="P600" i="4"/>
  <c r="P602" i="4"/>
  <c r="S602" i="4" s="1"/>
  <c r="P604" i="4"/>
  <c r="P606" i="4"/>
  <c r="P608" i="4"/>
  <c r="S608" i="4" s="1"/>
  <c r="P610" i="4"/>
  <c r="S610" i="4" s="1"/>
  <c r="P612" i="4"/>
  <c r="P614" i="4"/>
  <c r="P616" i="4"/>
  <c r="S616" i="4" s="1"/>
  <c r="P618" i="4"/>
  <c r="S618" i="4" s="1"/>
  <c r="P620" i="4"/>
  <c r="C7" i="6"/>
  <c r="C6" i="6"/>
  <c r="G7" i="6"/>
  <c r="G6" i="6"/>
  <c r="F8" i="6"/>
  <c r="O140" i="4"/>
  <c r="R140" i="4" s="1"/>
  <c r="O144" i="4"/>
  <c r="R144" i="4" s="1"/>
  <c r="O152" i="4"/>
  <c r="R152" i="4" s="1"/>
  <c r="O156" i="4"/>
  <c r="R156" i="4" s="1"/>
  <c r="O160" i="4"/>
  <c r="R160" i="4" s="1"/>
  <c r="O164" i="4"/>
  <c r="R164" i="4" s="1"/>
  <c r="O168" i="4"/>
  <c r="R168" i="4" s="1"/>
  <c r="O172" i="4"/>
  <c r="R172" i="4" s="1"/>
  <c r="O176" i="4"/>
  <c r="R176" i="4" s="1"/>
  <c r="O180" i="4"/>
  <c r="R180" i="4" s="1"/>
  <c r="O184" i="4"/>
  <c r="R184" i="4" s="1"/>
  <c r="O188" i="4"/>
  <c r="R188" i="4" s="1"/>
  <c r="O192" i="4"/>
  <c r="R192" i="4" s="1"/>
  <c r="O196" i="4"/>
  <c r="R196" i="4" s="1"/>
  <c r="O200" i="4"/>
  <c r="R200" i="4" s="1"/>
  <c r="O204" i="4"/>
  <c r="R204" i="4" s="1"/>
  <c r="O209" i="4"/>
  <c r="R209" i="4" s="1"/>
  <c r="O213" i="4"/>
  <c r="R213" i="4" s="1"/>
  <c r="O217" i="4"/>
  <c r="R217" i="4" s="1"/>
  <c r="O221" i="4"/>
  <c r="R221" i="4" s="1"/>
  <c r="O225" i="4"/>
  <c r="R225" i="4" s="1"/>
  <c r="O229" i="4"/>
  <c r="R229" i="4" s="1"/>
  <c r="O233" i="4"/>
  <c r="R233" i="4" s="1"/>
  <c r="O237" i="4"/>
  <c r="R237" i="4" s="1"/>
  <c r="O241" i="4"/>
  <c r="R241" i="4" s="1"/>
  <c r="O245" i="4"/>
  <c r="R245" i="4" s="1"/>
  <c r="O247" i="4"/>
  <c r="R247" i="4" s="1"/>
  <c r="O249" i="4"/>
  <c r="R249" i="4" s="1"/>
  <c r="O251" i="4"/>
  <c r="R251" i="4" s="1"/>
  <c r="O253" i="4"/>
  <c r="R253" i="4" s="1"/>
  <c r="O255" i="4"/>
  <c r="R255" i="4" s="1"/>
  <c r="O257" i="4"/>
  <c r="R257" i="4" s="1"/>
  <c r="O259" i="4"/>
  <c r="R259" i="4" s="1"/>
  <c r="O261" i="4"/>
  <c r="R261" i="4" s="1"/>
  <c r="O263" i="4"/>
  <c r="R263" i="4" s="1"/>
  <c r="O265" i="4"/>
  <c r="R265" i="4" s="1"/>
  <c r="O267" i="4"/>
  <c r="R267" i="4" s="1"/>
  <c r="O269" i="4"/>
  <c r="R269" i="4" s="1"/>
  <c r="O271" i="4"/>
  <c r="O273" i="4"/>
  <c r="R273" i="4" s="1"/>
  <c r="O275" i="4"/>
  <c r="R275" i="4" s="1"/>
  <c r="O277" i="4"/>
  <c r="R277" i="4" s="1"/>
  <c r="O279" i="4"/>
  <c r="R279" i="4" s="1"/>
  <c r="O281" i="4"/>
  <c r="O283" i="4"/>
  <c r="R283" i="4" s="1"/>
  <c r="O285" i="4"/>
  <c r="R285" i="4" s="1"/>
  <c r="O287" i="4"/>
  <c r="R287" i="4" s="1"/>
  <c r="O289" i="4"/>
  <c r="R289" i="4" s="1"/>
  <c r="O291" i="4"/>
  <c r="R291" i="4" s="1"/>
  <c r="O293" i="4"/>
  <c r="R293" i="4" s="1"/>
  <c r="O295" i="4"/>
  <c r="O297" i="4"/>
  <c r="R297" i="4" s="1"/>
  <c r="O299" i="4"/>
  <c r="R299" i="4" s="1"/>
  <c r="O301" i="4"/>
  <c r="R301" i="4" s="1"/>
  <c r="O303" i="4"/>
  <c r="R303" i="4" s="1"/>
  <c r="O139" i="4"/>
  <c r="R139" i="4" s="1"/>
  <c r="O141" i="4"/>
  <c r="R141" i="4" s="1"/>
  <c r="O143" i="4"/>
  <c r="R143" i="4" s="1"/>
  <c r="O145" i="4"/>
  <c r="R145" i="4" s="1"/>
  <c r="O147" i="4"/>
  <c r="R147" i="4" s="1"/>
  <c r="O149" i="4"/>
  <c r="R149" i="4" s="1"/>
  <c r="O151" i="4"/>
  <c r="R151" i="4" s="1"/>
  <c r="O153" i="4"/>
  <c r="R153" i="4" s="1"/>
  <c r="O155" i="4"/>
  <c r="R155" i="4" s="1"/>
  <c r="O157" i="4"/>
  <c r="R157" i="4" s="1"/>
  <c r="O159" i="4"/>
  <c r="R159" i="4" s="1"/>
  <c r="O161" i="4"/>
  <c r="R161" i="4" s="1"/>
  <c r="O163" i="4"/>
  <c r="O165" i="4"/>
  <c r="R165" i="4" s="1"/>
  <c r="O167" i="4"/>
  <c r="R167" i="4" s="1"/>
  <c r="O169" i="4"/>
  <c r="R169" i="4" s="1"/>
  <c r="O171" i="4"/>
  <c r="R171" i="4" s="1"/>
  <c r="O173" i="4"/>
  <c r="R173" i="4" s="1"/>
  <c r="O175" i="4"/>
  <c r="O177" i="4"/>
  <c r="R177" i="4" s="1"/>
  <c r="O179" i="4"/>
  <c r="R179" i="4" s="1"/>
  <c r="O181" i="4"/>
  <c r="R181" i="4" s="1"/>
  <c r="O183" i="4"/>
  <c r="R183" i="4" s="1"/>
  <c r="O185" i="4"/>
  <c r="R185" i="4" s="1"/>
  <c r="O187" i="4"/>
  <c r="R187" i="4" s="1"/>
  <c r="O189" i="4"/>
  <c r="R189" i="4" s="1"/>
  <c r="O191" i="4"/>
  <c r="R191" i="4" s="1"/>
  <c r="O193" i="4"/>
  <c r="R193" i="4" s="1"/>
  <c r="O195" i="4"/>
  <c r="O197" i="4"/>
  <c r="R197" i="4" s="1"/>
  <c r="O199" i="4"/>
  <c r="R199" i="4" s="1"/>
  <c r="O201" i="4"/>
  <c r="R201" i="4" s="1"/>
  <c r="O205" i="4"/>
  <c r="R205" i="4" s="1"/>
  <c r="O207" i="4"/>
  <c r="R207" i="4" s="1"/>
  <c r="O208" i="4"/>
  <c r="R208" i="4" s="1"/>
  <c r="O210" i="4"/>
  <c r="R210" i="4" s="1"/>
  <c r="O212" i="4"/>
  <c r="O214" i="4"/>
  <c r="R214" i="4" s="1"/>
  <c r="O216" i="4"/>
  <c r="R216" i="4" s="1"/>
  <c r="O218" i="4"/>
  <c r="R218" i="4" s="1"/>
  <c r="O220" i="4"/>
  <c r="R220" i="4" s="1"/>
  <c r="O222" i="4"/>
  <c r="R222" i="4" s="1"/>
  <c r="O224" i="4"/>
  <c r="R224" i="4" s="1"/>
  <c r="O226" i="4"/>
  <c r="O228" i="4"/>
  <c r="R228" i="4" s="1"/>
  <c r="O230" i="4"/>
  <c r="R230" i="4" s="1"/>
  <c r="O232" i="4"/>
  <c r="R232" i="4" s="1"/>
  <c r="O234" i="4"/>
  <c r="R234" i="4" s="1"/>
  <c r="O236" i="4"/>
  <c r="R236" i="4" s="1"/>
  <c r="O238" i="4"/>
  <c r="O240" i="4"/>
  <c r="R240" i="4" s="1"/>
  <c r="O242" i="4"/>
  <c r="R242" i="4" s="1"/>
  <c r="O244" i="4"/>
  <c r="O246" i="4"/>
  <c r="R246" i="4" s="1"/>
  <c r="O248" i="4"/>
  <c r="R248" i="4" s="1"/>
  <c r="O250" i="4"/>
  <c r="R250" i="4" s="1"/>
  <c r="O252" i="4"/>
  <c r="R252" i="4" s="1"/>
  <c r="O254" i="4"/>
  <c r="R254" i="4" s="1"/>
  <c r="O256" i="4"/>
  <c r="R256" i="4" s="1"/>
  <c r="O258" i="4"/>
  <c r="O260" i="4"/>
  <c r="R260" i="4" s="1"/>
  <c r="O262" i="4"/>
  <c r="R262" i="4" s="1"/>
  <c r="O264" i="4"/>
  <c r="R264" i="4" s="1"/>
  <c r="O266" i="4"/>
  <c r="R266" i="4" s="1"/>
  <c r="O268" i="4"/>
  <c r="R268" i="4" s="1"/>
  <c r="O270" i="4"/>
  <c r="R270" i="4" s="1"/>
  <c r="O272" i="4"/>
  <c r="R272" i="4" s="1"/>
  <c r="O274" i="4"/>
  <c r="R274" i="4" s="1"/>
  <c r="O276" i="4"/>
  <c r="O278" i="4"/>
  <c r="R278" i="4" s="1"/>
  <c r="O280" i="4"/>
  <c r="R280" i="4" s="1"/>
  <c r="O282" i="4"/>
  <c r="R282" i="4" s="1"/>
  <c r="O284" i="4"/>
  <c r="R284" i="4" s="1"/>
  <c r="O286" i="4"/>
  <c r="R286" i="4" s="1"/>
  <c r="O288" i="4"/>
  <c r="R288" i="4" s="1"/>
  <c r="O290" i="4"/>
  <c r="R290" i="4" s="1"/>
  <c r="O292" i="4"/>
  <c r="O294" i="4"/>
  <c r="R294" i="4" s="1"/>
  <c r="O296" i="4"/>
  <c r="R296" i="4" s="1"/>
  <c r="O298" i="4"/>
  <c r="R298" i="4" s="1"/>
  <c r="O300" i="4"/>
  <c r="R300" i="4" s="1"/>
  <c r="O302" i="4"/>
  <c r="R302" i="4" s="1"/>
  <c r="O304" i="4"/>
  <c r="R304" i="4" s="1"/>
  <c r="O138" i="4"/>
  <c r="O134" i="4"/>
  <c r="R134" i="4" s="1"/>
  <c r="O130" i="4"/>
  <c r="R130" i="4" s="1"/>
  <c r="O126" i="4"/>
  <c r="R126" i="4" s="1"/>
  <c r="O122" i="4"/>
  <c r="R122" i="4" s="1"/>
  <c r="O118" i="4"/>
  <c r="R118" i="4" s="1"/>
  <c r="O114" i="4"/>
  <c r="R114" i="4" s="1"/>
  <c r="O110" i="4"/>
  <c r="R110" i="4" s="1"/>
  <c r="O106" i="4"/>
  <c r="R106" i="4" s="1"/>
  <c r="O102" i="4"/>
  <c r="R102" i="4" s="1"/>
  <c r="O98" i="4"/>
  <c r="R98" i="4" s="1"/>
  <c r="O94" i="4"/>
  <c r="R94" i="4" s="1"/>
  <c r="O90" i="4"/>
  <c r="R90" i="4" s="1"/>
  <c r="O86" i="4"/>
  <c r="R86" i="4" s="1"/>
  <c r="O82" i="4"/>
  <c r="R82" i="4" s="1"/>
  <c r="O78" i="4"/>
  <c r="R78" i="4" s="1"/>
  <c r="O74" i="4"/>
  <c r="R74" i="4" s="1"/>
  <c r="O70" i="4"/>
  <c r="R70" i="4" s="1"/>
  <c r="O66" i="4"/>
  <c r="R66" i="4" s="1"/>
  <c r="O62" i="4"/>
  <c r="R62" i="4" s="1"/>
  <c r="O58" i="4"/>
  <c r="R58" i="4" s="1"/>
  <c r="O54" i="4"/>
  <c r="O50" i="4"/>
  <c r="R50" i="4" s="1"/>
  <c r="O46" i="4"/>
  <c r="R46" i="4" s="1"/>
  <c r="O42" i="4"/>
  <c r="R42" i="4" s="1"/>
  <c r="O38" i="4"/>
  <c r="R38" i="4" s="1"/>
  <c r="O34" i="4"/>
  <c r="R34" i="4" s="1"/>
  <c r="O30" i="4"/>
  <c r="R30" i="4" s="1"/>
  <c r="O26" i="4"/>
  <c r="R26" i="4" s="1"/>
  <c r="P137" i="4"/>
  <c r="S137" i="4" s="1"/>
  <c r="P133" i="4"/>
  <c r="S133" i="4" s="1"/>
  <c r="P129" i="4"/>
  <c r="S129" i="4" s="1"/>
  <c r="P125" i="4"/>
  <c r="S125" i="4" s="1"/>
  <c r="P121" i="4"/>
  <c r="P117" i="4"/>
  <c r="P113" i="4"/>
  <c r="S113" i="4" s="1"/>
  <c r="P109" i="4"/>
  <c r="S109" i="4" s="1"/>
  <c r="P105" i="4"/>
  <c r="S105" i="4" s="1"/>
  <c r="P101" i="4"/>
  <c r="S101" i="4" s="1"/>
  <c r="P97" i="4"/>
  <c r="P93" i="4"/>
  <c r="S93" i="4" s="1"/>
  <c r="P89" i="4"/>
  <c r="S89" i="4" s="1"/>
  <c r="P85" i="4"/>
  <c r="S85" i="4" s="1"/>
  <c r="P81" i="4"/>
  <c r="S81" i="4" s="1"/>
  <c r="P77" i="4"/>
  <c r="S77" i="4" s="1"/>
  <c r="P73" i="4"/>
  <c r="S73" i="4" s="1"/>
  <c r="P69" i="4"/>
  <c r="S69" i="4" s="1"/>
  <c r="P65" i="4"/>
  <c r="S65" i="4" s="1"/>
  <c r="P61" i="4"/>
  <c r="S61" i="4" s="1"/>
  <c r="P57" i="4"/>
  <c r="S57" i="4" s="1"/>
  <c r="P53" i="4"/>
  <c r="S53" i="4" s="1"/>
  <c r="P49" i="4"/>
  <c r="S49" i="4" s="1"/>
  <c r="P45" i="4"/>
  <c r="S45" i="4" s="1"/>
  <c r="P41" i="4"/>
  <c r="S41" i="4" s="1"/>
  <c r="P37" i="4"/>
  <c r="S37" i="4" s="1"/>
  <c r="P33" i="4"/>
  <c r="P29" i="4"/>
  <c r="S29" i="4" s="1"/>
  <c r="P25" i="4"/>
  <c r="S25" i="4" s="1"/>
  <c r="O324" i="4"/>
  <c r="R324" i="4" s="1"/>
  <c r="O322" i="4"/>
  <c r="R322" i="4" s="1"/>
  <c r="O320" i="4"/>
  <c r="O318" i="4"/>
  <c r="R318" i="4" s="1"/>
  <c r="O316" i="4"/>
  <c r="R316" i="4" s="1"/>
  <c r="O314" i="4"/>
  <c r="R314" i="4" s="1"/>
  <c r="O312" i="4"/>
  <c r="R312" i="4" s="1"/>
  <c r="O310" i="4"/>
  <c r="R310" i="4" s="1"/>
  <c r="O308" i="4"/>
  <c r="R308" i="4" s="1"/>
  <c r="O306" i="4"/>
  <c r="R306" i="4" s="1"/>
  <c r="P303" i="4"/>
  <c r="S303" i="4" s="1"/>
  <c r="P299" i="4"/>
  <c r="S299" i="4" s="1"/>
  <c r="P295" i="4"/>
  <c r="P291" i="4"/>
  <c r="S291" i="4" s="1"/>
  <c r="P287" i="4"/>
  <c r="S287" i="4" s="1"/>
  <c r="P283" i="4"/>
  <c r="S283" i="4" s="1"/>
  <c r="P279" i="4"/>
  <c r="S279" i="4" s="1"/>
  <c r="P275" i="4"/>
  <c r="S275" i="4" s="1"/>
  <c r="P271" i="4"/>
  <c r="P267" i="4"/>
  <c r="S267" i="4" s="1"/>
  <c r="P263" i="4"/>
  <c r="S263" i="4" s="1"/>
  <c r="P259" i="4"/>
  <c r="S259" i="4" s="1"/>
  <c r="P255" i="4"/>
  <c r="S255" i="4" s="1"/>
  <c r="P251" i="4"/>
  <c r="S251" i="4" s="1"/>
  <c r="P247" i="4"/>
  <c r="S247" i="4" s="1"/>
  <c r="P243" i="4"/>
  <c r="S243" i="4" s="1"/>
  <c r="P239" i="4"/>
  <c r="S239" i="4" s="1"/>
  <c r="P235" i="4"/>
  <c r="P231" i="4"/>
  <c r="S231" i="4" s="1"/>
  <c r="P227" i="4"/>
  <c r="S227" i="4" s="1"/>
  <c r="P223" i="4"/>
  <c r="S223" i="4" s="1"/>
  <c r="P219" i="4"/>
  <c r="P215" i="4"/>
  <c r="S215" i="4" s="1"/>
  <c r="P211" i="4"/>
  <c r="S211" i="4" s="1"/>
  <c r="P204" i="4"/>
  <c r="S204" i="4" s="1"/>
  <c r="P200" i="4"/>
  <c r="S200" i="4" s="1"/>
  <c r="P196" i="4"/>
  <c r="S196" i="4" s="1"/>
  <c r="P192" i="4"/>
  <c r="S192" i="4" s="1"/>
  <c r="P188" i="4"/>
  <c r="S188" i="4" s="1"/>
  <c r="P184" i="4"/>
  <c r="S184" i="4" s="1"/>
  <c r="P180" i="4"/>
  <c r="S180" i="4" s="1"/>
  <c r="P176" i="4"/>
  <c r="S176" i="4" s="1"/>
  <c r="P172" i="4"/>
  <c r="S172" i="4" s="1"/>
  <c r="P168" i="4"/>
  <c r="S168" i="4" s="1"/>
  <c r="P164" i="4"/>
  <c r="S164" i="4" s="1"/>
  <c r="P160" i="4"/>
  <c r="S160" i="4" s="1"/>
  <c r="P156" i="4"/>
  <c r="S156" i="4" s="1"/>
  <c r="P152" i="4"/>
  <c r="S152" i="4" s="1"/>
  <c r="P148" i="4"/>
  <c r="S148" i="4" s="1"/>
  <c r="P144" i="4"/>
  <c r="S144" i="4" s="1"/>
  <c r="P140" i="4"/>
  <c r="S140" i="4" s="1"/>
  <c r="O137" i="4"/>
  <c r="R137" i="4" s="1"/>
  <c r="O133" i="4"/>
  <c r="R133" i="4" s="1"/>
  <c r="O129" i="4"/>
  <c r="R129" i="4" s="1"/>
  <c r="O125" i="4"/>
  <c r="R125" i="4" s="1"/>
  <c r="O121" i="4"/>
  <c r="O117" i="4"/>
  <c r="O113" i="4"/>
  <c r="R113" i="4" s="1"/>
  <c r="O109" i="4"/>
  <c r="R109" i="4" s="1"/>
  <c r="O105" i="4"/>
  <c r="R105" i="4" s="1"/>
  <c r="O101" i="4"/>
  <c r="R101" i="4" s="1"/>
  <c r="O97" i="4"/>
  <c r="O93" i="4"/>
  <c r="R93" i="4" s="1"/>
  <c r="O89" i="4"/>
  <c r="R89" i="4" s="1"/>
  <c r="O85" i="4"/>
  <c r="R85" i="4" s="1"/>
  <c r="O81" i="4"/>
  <c r="R81" i="4" s="1"/>
  <c r="O77" i="4"/>
  <c r="R77" i="4" s="1"/>
  <c r="O73" i="4"/>
  <c r="R73" i="4" s="1"/>
  <c r="O69" i="4"/>
  <c r="R69" i="4" s="1"/>
  <c r="O65" i="4"/>
  <c r="R65" i="4" s="1"/>
  <c r="O61" i="4"/>
  <c r="R61" i="4" s="1"/>
  <c r="O57" i="4"/>
  <c r="R57" i="4" s="1"/>
  <c r="O53" i="4"/>
  <c r="R53" i="4" s="1"/>
  <c r="O49" i="4"/>
  <c r="R49" i="4" s="1"/>
  <c r="O45" i="4"/>
  <c r="R45" i="4" s="1"/>
  <c r="O41" i="4"/>
  <c r="R41" i="4" s="1"/>
  <c r="O37" i="4"/>
  <c r="R37" i="4" s="1"/>
  <c r="O33" i="4"/>
  <c r="O29" i="4"/>
  <c r="R29" i="4" s="1"/>
  <c r="O25" i="4"/>
  <c r="R25" i="4" s="1"/>
  <c r="P136" i="4"/>
  <c r="S136" i="4" s="1"/>
  <c r="P132" i="4"/>
  <c r="S132" i="4" s="1"/>
  <c r="P128" i="4"/>
  <c r="S128" i="4" s="1"/>
  <c r="P124" i="4"/>
  <c r="S124" i="4" s="1"/>
  <c r="P120" i="4"/>
  <c r="S120" i="4" s="1"/>
  <c r="P116" i="4"/>
  <c r="S116" i="4" s="1"/>
  <c r="P112" i="4"/>
  <c r="S112" i="4" s="1"/>
  <c r="P108" i="4"/>
  <c r="P104" i="4"/>
  <c r="S104" i="4" s="1"/>
  <c r="P100" i="4"/>
  <c r="S100" i="4" s="1"/>
  <c r="P96" i="4"/>
  <c r="S96" i="4" s="1"/>
  <c r="P92" i="4"/>
  <c r="S92" i="4" s="1"/>
  <c r="P88" i="4"/>
  <c r="P84" i="4"/>
  <c r="S84" i="4" s="1"/>
  <c r="P80" i="4"/>
  <c r="S80" i="4" s="1"/>
  <c r="P76" i="4"/>
  <c r="S76" i="4" s="1"/>
  <c r="P72" i="4"/>
  <c r="S72" i="4" s="1"/>
  <c r="P68" i="4"/>
  <c r="S68" i="4" s="1"/>
  <c r="P64" i="4"/>
  <c r="S64" i="4" s="1"/>
  <c r="P60" i="4"/>
  <c r="S60" i="4" s="1"/>
  <c r="P56" i="4"/>
  <c r="S56" i="4" s="1"/>
  <c r="P52" i="4"/>
  <c r="S52" i="4" s="1"/>
  <c r="P48" i="4"/>
  <c r="S48" i="4" s="1"/>
  <c r="P44" i="4"/>
  <c r="S44" i="4" s="1"/>
  <c r="P40" i="4"/>
  <c r="S40" i="4" s="1"/>
  <c r="P36" i="4"/>
  <c r="S36" i="4" s="1"/>
  <c r="P32" i="4"/>
  <c r="S32" i="4" s="1"/>
  <c r="P28" i="4"/>
  <c r="S28" i="4" s="1"/>
  <c r="P325" i="4"/>
  <c r="P323" i="4"/>
  <c r="S323" i="4" s="1"/>
  <c r="P321" i="4"/>
  <c r="S321" i="4" s="1"/>
  <c r="P319" i="4"/>
  <c r="S319" i="4" s="1"/>
  <c r="P317" i="4"/>
  <c r="S317" i="4" s="1"/>
  <c r="P315" i="4"/>
  <c r="S315" i="4" s="1"/>
  <c r="P313" i="4"/>
  <c r="S313" i="4" s="1"/>
  <c r="P311" i="4"/>
  <c r="S311" i="4" s="1"/>
  <c r="P309" i="4"/>
  <c r="P307" i="4"/>
  <c r="S307" i="4" s="1"/>
  <c r="P305" i="4"/>
  <c r="S305" i="4" s="1"/>
  <c r="P302" i="4"/>
  <c r="S302" i="4" s="1"/>
  <c r="P298" i="4"/>
  <c r="S298" i="4" s="1"/>
  <c r="P294" i="4"/>
  <c r="S294" i="4" s="1"/>
  <c r="P290" i="4"/>
  <c r="S290" i="4" s="1"/>
  <c r="P286" i="4"/>
  <c r="S286" i="4" s="1"/>
  <c r="P282" i="4"/>
  <c r="S282" i="4" s="1"/>
  <c r="P278" i="4"/>
  <c r="S278" i="4" s="1"/>
  <c r="P274" i="4"/>
  <c r="S274" i="4" s="1"/>
  <c r="P270" i="4"/>
  <c r="S270" i="4" s="1"/>
  <c r="P266" i="4"/>
  <c r="S266" i="4" s="1"/>
  <c r="P262" i="4"/>
  <c r="S262" i="4" s="1"/>
  <c r="P258" i="4"/>
  <c r="P254" i="4"/>
  <c r="S254" i="4" s="1"/>
  <c r="P250" i="4"/>
  <c r="S250" i="4" s="1"/>
  <c r="P246" i="4"/>
  <c r="S246" i="4" s="1"/>
  <c r="P242" i="4"/>
  <c r="S242" i="4" s="1"/>
  <c r="P238" i="4"/>
  <c r="P234" i="4"/>
  <c r="S234" i="4" s="1"/>
  <c r="P230" i="4"/>
  <c r="S230" i="4" s="1"/>
  <c r="P226" i="4"/>
  <c r="P222" i="4"/>
  <c r="S222" i="4" s="1"/>
  <c r="P218" i="4"/>
  <c r="S218" i="4" s="1"/>
  <c r="P214" i="4"/>
  <c r="S214" i="4" s="1"/>
  <c r="P210" i="4"/>
  <c r="S210" i="4" s="1"/>
  <c r="P207" i="4"/>
  <c r="S207" i="4" s="1"/>
  <c r="P199" i="4"/>
  <c r="S199" i="4" s="1"/>
  <c r="P195" i="4"/>
  <c r="P191" i="4"/>
  <c r="S191" i="4" s="1"/>
  <c r="P187" i="4"/>
  <c r="S187" i="4" s="1"/>
  <c r="P183" i="4"/>
  <c r="S183" i="4" s="1"/>
  <c r="P179" i="4"/>
  <c r="S179" i="4" s="1"/>
  <c r="P175" i="4"/>
  <c r="P171" i="4"/>
  <c r="S171" i="4" s="1"/>
  <c r="P167" i="4"/>
  <c r="S167" i="4" s="1"/>
  <c r="P163" i="4"/>
  <c r="P159" i="4"/>
  <c r="S159" i="4" s="1"/>
  <c r="P155" i="4"/>
  <c r="S155" i="4" s="1"/>
  <c r="P151" i="4"/>
  <c r="S151" i="4" s="1"/>
  <c r="P147" i="4"/>
  <c r="S147" i="4" s="1"/>
  <c r="P143" i="4"/>
  <c r="S143" i="4" s="1"/>
  <c r="P139" i="4"/>
  <c r="S139" i="4" s="1"/>
  <c r="E6" i="6"/>
  <c r="O136" i="4"/>
  <c r="R136" i="4" s="1"/>
  <c r="O132" i="4"/>
  <c r="R132" i="4" s="1"/>
  <c r="O128" i="4"/>
  <c r="R128" i="4" s="1"/>
  <c r="O124" i="4"/>
  <c r="R124" i="4" s="1"/>
  <c r="O120" i="4"/>
  <c r="R120" i="4" s="1"/>
  <c r="O116" i="4"/>
  <c r="R116" i="4" s="1"/>
  <c r="O112" i="4"/>
  <c r="R112" i="4" s="1"/>
  <c r="O108" i="4"/>
  <c r="O104" i="4"/>
  <c r="R104" i="4" s="1"/>
  <c r="O100" i="4"/>
  <c r="R100" i="4" s="1"/>
  <c r="O96" i="4"/>
  <c r="R96" i="4" s="1"/>
  <c r="O92" i="4"/>
  <c r="R92" i="4" s="1"/>
  <c r="O88" i="4"/>
  <c r="O84" i="4"/>
  <c r="R84" i="4" s="1"/>
  <c r="O80" i="4"/>
  <c r="R80" i="4" s="1"/>
  <c r="O76" i="4"/>
  <c r="R76" i="4" s="1"/>
  <c r="O72" i="4"/>
  <c r="R72" i="4" s="1"/>
  <c r="O68" i="4"/>
  <c r="R68" i="4" s="1"/>
  <c r="O64" i="4"/>
  <c r="R64" i="4" s="1"/>
  <c r="O60" i="4"/>
  <c r="R60" i="4" s="1"/>
  <c r="O56" i="4"/>
  <c r="R56" i="4" s="1"/>
  <c r="O52" i="4"/>
  <c r="R52" i="4" s="1"/>
  <c r="O48" i="4"/>
  <c r="R48" i="4" s="1"/>
  <c r="O44" i="4"/>
  <c r="R44" i="4" s="1"/>
  <c r="O40" i="4"/>
  <c r="R40" i="4" s="1"/>
  <c r="O36" i="4"/>
  <c r="R36" i="4" s="1"/>
  <c r="O32" i="4"/>
  <c r="R32" i="4" s="1"/>
  <c r="O28" i="4"/>
  <c r="R28" i="4" s="1"/>
  <c r="P24" i="4"/>
  <c r="B6" i="7" s="1"/>
  <c r="P135" i="4"/>
  <c r="S135" i="4" s="1"/>
  <c r="P131" i="4"/>
  <c r="S131" i="4" s="1"/>
  <c r="P127" i="4"/>
  <c r="S127" i="4" s="1"/>
  <c r="P123" i="4"/>
  <c r="S123" i="4" s="1"/>
  <c r="P119" i="4"/>
  <c r="S119" i="4" s="1"/>
  <c r="P115" i="4"/>
  <c r="S115" i="4" s="1"/>
  <c r="P111" i="4"/>
  <c r="S111" i="4" s="1"/>
  <c r="P107" i="4"/>
  <c r="S107" i="4" s="1"/>
  <c r="P103" i="4"/>
  <c r="S103" i="4" s="1"/>
  <c r="P99" i="4"/>
  <c r="S99" i="4" s="1"/>
  <c r="P95" i="4"/>
  <c r="S95" i="4" s="1"/>
  <c r="P91" i="4"/>
  <c r="S91" i="4" s="1"/>
  <c r="P87" i="4"/>
  <c r="S87" i="4" s="1"/>
  <c r="P83" i="4"/>
  <c r="S83" i="4" s="1"/>
  <c r="P79" i="4"/>
  <c r="S79" i="4" s="1"/>
  <c r="P75" i="4"/>
  <c r="S75" i="4" s="1"/>
  <c r="P71" i="4"/>
  <c r="P67" i="4"/>
  <c r="S67" i="4" s="1"/>
  <c r="P63" i="4"/>
  <c r="S63" i="4" s="1"/>
  <c r="P59" i="4"/>
  <c r="S59" i="4" s="1"/>
  <c r="P55" i="4"/>
  <c r="S55" i="4" s="1"/>
  <c r="P51" i="4"/>
  <c r="S51" i="4" s="1"/>
  <c r="P47" i="4"/>
  <c r="S47" i="4" s="1"/>
  <c r="P43" i="4"/>
  <c r="S43" i="4" s="1"/>
  <c r="P39" i="4"/>
  <c r="S39" i="4" s="1"/>
  <c r="P35" i="4"/>
  <c r="S35" i="4" s="1"/>
  <c r="P31" i="4"/>
  <c r="S31" i="4" s="1"/>
  <c r="P27" i="4"/>
  <c r="S27" i="4" s="1"/>
  <c r="O325" i="4"/>
  <c r="O323" i="4"/>
  <c r="R323" i="4" s="1"/>
  <c r="O321" i="4"/>
  <c r="R321" i="4" s="1"/>
  <c r="O319" i="4"/>
  <c r="R319" i="4" s="1"/>
  <c r="O317" i="4"/>
  <c r="R317" i="4" s="1"/>
  <c r="O315" i="4"/>
  <c r="R315" i="4" s="1"/>
  <c r="O313" i="4"/>
  <c r="R313" i="4" s="1"/>
  <c r="O311" i="4"/>
  <c r="R311" i="4" s="1"/>
  <c r="O309" i="4"/>
  <c r="O307" i="4"/>
  <c r="R307" i="4" s="1"/>
  <c r="O305" i="4"/>
  <c r="R305" i="4" s="1"/>
  <c r="P301" i="4"/>
  <c r="S301" i="4" s="1"/>
  <c r="P297" i="4"/>
  <c r="S297" i="4" s="1"/>
  <c r="P293" i="4"/>
  <c r="S293" i="4" s="1"/>
  <c r="P289" i="4"/>
  <c r="S289" i="4" s="1"/>
  <c r="P285" i="4"/>
  <c r="S285" i="4" s="1"/>
  <c r="P281" i="4"/>
  <c r="P277" i="4"/>
  <c r="S277" i="4" s="1"/>
  <c r="P273" i="4"/>
  <c r="S273" i="4" s="1"/>
  <c r="P269" i="4"/>
  <c r="S269" i="4" s="1"/>
  <c r="P265" i="4"/>
  <c r="S265" i="4" s="1"/>
  <c r="P261" i="4"/>
  <c r="S261" i="4" s="1"/>
  <c r="P257" i="4"/>
  <c r="S257" i="4" s="1"/>
  <c r="P253" i="4"/>
  <c r="S253" i="4" s="1"/>
  <c r="P249" i="4"/>
  <c r="S249" i="4" s="1"/>
  <c r="P245" i="4"/>
  <c r="S245" i="4" s="1"/>
  <c r="P241" i="4"/>
  <c r="S241" i="4" s="1"/>
  <c r="P237" i="4"/>
  <c r="S237" i="4" s="1"/>
  <c r="P233" i="4"/>
  <c r="S233" i="4" s="1"/>
  <c r="P229" i="4"/>
  <c r="S229" i="4" s="1"/>
  <c r="P225" i="4"/>
  <c r="S225" i="4" s="1"/>
  <c r="P221" i="4"/>
  <c r="S221" i="4" s="1"/>
  <c r="P217" i="4"/>
  <c r="S217" i="4" s="1"/>
  <c r="P213" i="4"/>
  <c r="S213" i="4" s="1"/>
  <c r="P209" i="4"/>
  <c r="S209" i="4" s="1"/>
  <c r="P206" i="4"/>
  <c r="P202" i="4"/>
  <c r="S202" i="4" s="1"/>
  <c r="P198" i="4"/>
  <c r="S198" i="4" s="1"/>
  <c r="P194" i="4"/>
  <c r="S194" i="4" s="1"/>
  <c r="P190" i="4"/>
  <c r="S190" i="4" s="1"/>
  <c r="P186" i="4"/>
  <c r="P182" i="4"/>
  <c r="S182" i="4" s="1"/>
  <c r="P178" i="4"/>
  <c r="S178" i="4" s="1"/>
  <c r="P174" i="4"/>
  <c r="S174" i="4" s="1"/>
  <c r="P170" i="4"/>
  <c r="S170" i="4" s="1"/>
  <c r="P166" i="4"/>
  <c r="S166" i="4" s="1"/>
  <c r="P162" i="4"/>
  <c r="S162" i="4" s="1"/>
  <c r="P158" i="4"/>
  <c r="S158" i="4" s="1"/>
  <c r="P154" i="4"/>
  <c r="S154" i="4" s="1"/>
  <c r="P150" i="4"/>
  <c r="S150" i="4" s="1"/>
  <c r="P146" i="4"/>
  <c r="S146" i="4" s="1"/>
  <c r="H5" i="6"/>
  <c r="H7" i="6" s="1"/>
  <c r="D7" i="6"/>
  <c r="D8" i="6" s="1"/>
  <c r="AF674" i="4"/>
  <c r="AD674" i="4"/>
  <c r="Q674" i="4"/>
  <c r="J674" i="4"/>
  <c r="AF673" i="4"/>
  <c r="AD673" i="4"/>
  <c r="Q673" i="4"/>
  <c r="J673" i="4"/>
  <c r="AF672" i="4"/>
  <c r="AD672" i="4"/>
  <c r="Q672" i="4"/>
  <c r="J672" i="4"/>
  <c r="AF671" i="4"/>
  <c r="AD671" i="4"/>
  <c r="Q671" i="4"/>
  <c r="J671" i="4"/>
  <c r="AF670" i="4"/>
  <c r="AD670" i="4"/>
  <c r="Q670" i="4"/>
  <c r="J670" i="4"/>
  <c r="AF669" i="4"/>
  <c r="AD669" i="4"/>
  <c r="Q669" i="4"/>
  <c r="J669" i="4"/>
  <c r="AF668" i="4"/>
  <c r="AD668" i="4"/>
  <c r="Q668" i="4"/>
  <c r="J668" i="4"/>
  <c r="AF667" i="4"/>
  <c r="AD667" i="4"/>
  <c r="Q667" i="4"/>
  <c r="J667" i="4"/>
  <c r="AF666" i="4"/>
  <c r="AD666" i="4"/>
  <c r="Q666" i="4"/>
  <c r="J666" i="4"/>
  <c r="AF665" i="4"/>
  <c r="AD665" i="4"/>
  <c r="Q665" i="4"/>
  <c r="J665" i="4"/>
  <c r="AF664" i="4"/>
  <c r="AD664" i="4"/>
  <c r="Q664" i="4"/>
  <c r="AF663" i="4"/>
  <c r="AD663" i="4"/>
  <c r="Q663" i="4"/>
  <c r="J663" i="4"/>
  <c r="AP660" i="4"/>
  <c r="AO660" i="4"/>
  <c r="AN660" i="4"/>
  <c r="AM660" i="4"/>
  <c r="AL660" i="4"/>
  <c r="AK660" i="4"/>
  <c r="AJ660" i="4"/>
  <c r="AI660" i="4"/>
  <c r="AH660" i="4"/>
  <c r="U660" i="4"/>
  <c r="K660" i="4"/>
  <c r="H660" i="4"/>
  <c r="G660" i="4"/>
  <c r="F660" i="4"/>
  <c r="E660" i="4"/>
  <c r="AF659" i="4"/>
  <c r="AD659" i="4"/>
  <c r="Q659" i="4"/>
  <c r="R659" i="4"/>
  <c r="J659" i="4"/>
  <c r="AF658" i="4"/>
  <c r="AD658" i="4"/>
  <c r="Q658" i="4"/>
  <c r="R658" i="4"/>
  <c r="J658" i="4"/>
  <c r="AF657" i="4"/>
  <c r="AD657" i="4"/>
  <c r="Q657" i="4"/>
  <c r="J657" i="4"/>
  <c r="AF656" i="4"/>
  <c r="AD656" i="4"/>
  <c r="Q656" i="4"/>
  <c r="R656" i="4"/>
  <c r="J656" i="4"/>
  <c r="AF655" i="4"/>
  <c r="AD655" i="4"/>
  <c r="Q655" i="4"/>
  <c r="J655" i="4"/>
  <c r="AF654" i="4"/>
  <c r="AD654" i="4"/>
  <c r="Q654" i="4"/>
  <c r="R654" i="4"/>
  <c r="J654" i="4"/>
  <c r="AF653" i="4"/>
  <c r="AD653" i="4"/>
  <c r="Q653" i="4"/>
  <c r="R653" i="4"/>
  <c r="AF652" i="4"/>
  <c r="AD652" i="4"/>
  <c r="Q652" i="4"/>
  <c r="R652" i="4"/>
  <c r="AF651" i="4"/>
  <c r="AD651" i="4"/>
  <c r="Q651" i="4"/>
  <c r="R651" i="4"/>
  <c r="AF650" i="4"/>
  <c r="AD650" i="4"/>
  <c r="Q650" i="4"/>
  <c r="R650" i="4"/>
  <c r="J650" i="4"/>
  <c r="AF649" i="4"/>
  <c r="AD649" i="4"/>
  <c r="L649" i="4"/>
  <c r="J649" i="4"/>
  <c r="AF648" i="4"/>
  <c r="AD648" i="4"/>
  <c r="L648" i="4"/>
  <c r="J648" i="4"/>
  <c r="AF647" i="4"/>
  <c r="AD647" i="4"/>
  <c r="Q647" i="4"/>
  <c r="J647" i="4"/>
  <c r="AF646" i="4"/>
  <c r="AD646" i="4"/>
  <c r="Q646" i="4"/>
  <c r="R646" i="4"/>
  <c r="J646" i="4"/>
  <c r="AF645" i="4"/>
  <c r="AD645" i="4"/>
  <c r="L645" i="4"/>
  <c r="J645" i="4"/>
  <c r="AF644" i="4"/>
  <c r="AD644" i="4"/>
  <c r="L644" i="4"/>
  <c r="J644" i="4"/>
  <c r="AF643" i="4"/>
  <c r="AD643" i="4"/>
  <c r="L643" i="4"/>
  <c r="J643" i="4"/>
  <c r="AF642" i="4"/>
  <c r="AD642" i="4"/>
  <c r="Q642" i="4"/>
  <c r="J642" i="4"/>
  <c r="AF641" i="4"/>
  <c r="AD641" i="4"/>
  <c r="Q641" i="4"/>
  <c r="J641" i="4"/>
  <c r="AF640" i="4"/>
  <c r="AD640" i="4"/>
  <c r="Q640" i="4"/>
  <c r="J640" i="4"/>
  <c r="AF639" i="4"/>
  <c r="AD639" i="4"/>
  <c r="Q639" i="4"/>
  <c r="R639" i="4"/>
  <c r="J639" i="4"/>
  <c r="AF638" i="4"/>
  <c r="AD638" i="4"/>
  <c r="Q638" i="4"/>
  <c r="J638" i="4"/>
  <c r="AF637" i="4"/>
  <c r="AD637" i="4"/>
  <c r="Q637" i="4"/>
  <c r="R637" i="4"/>
  <c r="AF636" i="4"/>
  <c r="AD636" i="4"/>
  <c r="Q636" i="4"/>
  <c r="AF635" i="4"/>
  <c r="AD635" i="4"/>
  <c r="Q635" i="4"/>
  <c r="R635" i="4"/>
  <c r="AF634" i="4"/>
  <c r="AD634" i="4"/>
  <c r="Q634" i="4"/>
  <c r="R634" i="4"/>
  <c r="J634" i="4"/>
  <c r="AF633" i="4"/>
  <c r="AD633" i="4"/>
  <c r="Q633" i="4"/>
  <c r="J633" i="4"/>
  <c r="AF632" i="4"/>
  <c r="AD632" i="4"/>
  <c r="Q632" i="4"/>
  <c r="R632" i="4"/>
  <c r="J632" i="4"/>
  <c r="AF631" i="4"/>
  <c r="AD631" i="4"/>
  <c r="L631" i="4"/>
  <c r="J631" i="4"/>
  <c r="AF630" i="4"/>
  <c r="AD630" i="4"/>
  <c r="L630" i="4"/>
  <c r="J630" i="4"/>
  <c r="AF629" i="4"/>
  <c r="AD629" i="4"/>
  <c r="L629" i="4"/>
  <c r="Q629" i="4" s="1"/>
  <c r="J629" i="4"/>
  <c r="AF628" i="4"/>
  <c r="AD628" i="4"/>
  <c r="Q628" i="4"/>
  <c r="AF627" i="4"/>
  <c r="AD627" i="4"/>
  <c r="Q627" i="4"/>
  <c r="R627" i="4"/>
  <c r="AF626" i="4"/>
  <c r="AD626" i="4"/>
  <c r="Q626" i="4"/>
  <c r="R626" i="4"/>
  <c r="AF625" i="4"/>
  <c r="AD625" i="4"/>
  <c r="Q625" i="4"/>
  <c r="AP622" i="4"/>
  <c r="AO622" i="4"/>
  <c r="AN622" i="4"/>
  <c r="AM622" i="4"/>
  <c r="AL622" i="4"/>
  <c r="AK622" i="4"/>
  <c r="AJ622" i="4"/>
  <c r="AI622" i="4"/>
  <c r="AH622" i="4"/>
  <c r="U622" i="4"/>
  <c r="K622" i="4"/>
  <c r="I622" i="4"/>
  <c r="H622" i="4"/>
  <c r="G622" i="4"/>
  <c r="F622" i="4"/>
  <c r="E622" i="4"/>
  <c r="AF621" i="4"/>
  <c r="AD621" i="4"/>
  <c r="S621" i="4"/>
  <c r="Q621" i="4"/>
  <c r="J621" i="4"/>
  <c r="AF620" i="4"/>
  <c r="AD620" i="4"/>
  <c r="S620" i="4"/>
  <c r="Q620" i="4"/>
  <c r="J620" i="4"/>
  <c r="AF619" i="4"/>
  <c r="AD619" i="4"/>
  <c r="Q619" i="4"/>
  <c r="J619" i="4"/>
  <c r="AF618" i="4"/>
  <c r="AD618" i="4"/>
  <c r="Q618" i="4"/>
  <c r="J618" i="4"/>
  <c r="AF617" i="4"/>
  <c r="AD617" i="4"/>
  <c r="Q617" i="4"/>
  <c r="AF616" i="4"/>
  <c r="AD616" i="4"/>
  <c r="Q616" i="4"/>
  <c r="AF615" i="4"/>
  <c r="AD615" i="4"/>
  <c r="L615" i="4"/>
  <c r="J615" i="4"/>
  <c r="AF614" i="4"/>
  <c r="AD614" i="4"/>
  <c r="S614" i="4"/>
  <c r="Q614" i="4"/>
  <c r="J614" i="4"/>
  <c r="AF613" i="4"/>
  <c r="AD613" i="4"/>
  <c r="S613" i="4"/>
  <c r="Q613" i="4"/>
  <c r="J613" i="4"/>
  <c r="AF612" i="4"/>
  <c r="AD612" i="4"/>
  <c r="S612" i="4"/>
  <c r="Q612" i="4"/>
  <c r="AF611" i="4"/>
  <c r="AD611" i="4"/>
  <c r="L611" i="4"/>
  <c r="J611" i="4"/>
  <c r="AF610" i="4"/>
  <c r="AD610" i="4"/>
  <c r="Q610" i="4"/>
  <c r="J610" i="4"/>
  <c r="AF609" i="4"/>
  <c r="AD609" i="4"/>
  <c r="Q609" i="4"/>
  <c r="AF608" i="4"/>
  <c r="AD608" i="4"/>
  <c r="Q608" i="4"/>
  <c r="AF607" i="4"/>
  <c r="AD607" i="4"/>
  <c r="L607" i="4"/>
  <c r="S607" i="4" s="1"/>
  <c r="J607" i="4"/>
  <c r="AF606" i="4"/>
  <c r="AD606" i="4"/>
  <c r="L606" i="4"/>
  <c r="J606" i="4"/>
  <c r="AF605" i="4"/>
  <c r="AD605" i="4"/>
  <c r="L605" i="4"/>
  <c r="J605" i="4"/>
  <c r="AF604" i="4"/>
  <c r="AD604" i="4"/>
  <c r="L604" i="4"/>
  <c r="AF603" i="4"/>
  <c r="AD603" i="4"/>
  <c r="Q603" i="4"/>
  <c r="AF602" i="4"/>
  <c r="AD602" i="4"/>
  <c r="Q602" i="4"/>
  <c r="J602" i="4"/>
  <c r="AF601" i="4"/>
  <c r="AD601" i="4"/>
  <c r="Q601" i="4"/>
  <c r="J601" i="4"/>
  <c r="AF600" i="4"/>
  <c r="AD600" i="4"/>
  <c r="L600" i="4"/>
  <c r="Q600" i="4" s="1"/>
  <c r="AF599" i="4"/>
  <c r="AD599" i="4"/>
  <c r="S599" i="4"/>
  <c r="Q599" i="4"/>
  <c r="AF598" i="4"/>
  <c r="AD598" i="4"/>
  <c r="S598" i="4"/>
  <c r="Q598" i="4"/>
  <c r="AF597" i="4"/>
  <c r="AD597" i="4"/>
  <c r="L597" i="4"/>
  <c r="S597" i="4" s="1"/>
  <c r="J597" i="4"/>
  <c r="AF596" i="4"/>
  <c r="AD596" i="4"/>
  <c r="S596" i="4"/>
  <c r="Q596" i="4"/>
  <c r="AF595" i="4"/>
  <c r="AD595" i="4"/>
  <c r="Q595" i="4"/>
  <c r="J595" i="4"/>
  <c r="AF594" i="4"/>
  <c r="AD594" i="4"/>
  <c r="Q594" i="4"/>
  <c r="J594" i="4"/>
  <c r="AF593" i="4"/>
  <c r="AD593" i="4"/>
  <c r="S593" i="4"/>
  <c r="Q593" i="4"/>
  <c r="AF592" i="4"/>
  <c r="AD592" i="4"/>
  <c r="S592" i="4"/>
  <c r="Q592" i="4"/>
  <c r="J592" i="4"/>
  <c r="AF591" i="4"/>
  <c r="AD591" i="4"/>
  <c r="L591" i="4"/>
  <c r="J591" i="4"/>
  <c r="AF590" i="4"/>
  <c r="AD590" i="4"/>
  <c r="S590" i="4"/>
  <c r="Q590" i="4"/>
  <c r="AF589" i="4"/>
  <c r="AD589" i="4"/>
  <c r="S589" i="4"/>
  <c r="Q589" i="4"/>
  <c r="AF588" i="4"/>
  <c r="AD588" i="4"/>
  <c r="L588" i="4"/>
  <c r="J588" i="4"/>
  <c r="AF587" i="4"/>
  <c r="AD587" i="4"/>
  <c r="Q587" i="4"/>
  <c r="AF586" i="4"/>
  <c r="AD586" i="4"/>
  <c r="Q586" i="4"/>
  <c r="J586" i="4"/>
  <c r="AF585" i="4"/>
  <c r="AD585" i="4"/>
  <c r="S585" i="4"/>
  <c r="Q585" i="4"/>
  <c r="J585" i="4"/>
  <c r="AF584" i="4"/>
  <c r="AD584" i="4"/>
  <c r="S584" i="4"/>
  <c r="Q584" i="4"/>
  <c r="J584" i="4"/>
  <c r="AF583" i="4"/>
  <c r="AD583" i="4"/>
  <c r="S583" i="4"/>
  <c r="Q583" i="4"/>
  <c r="J583" i="4"/>
  <c r="AF582" i="4"/>
  <c r="AD582" i="4"/>
  <c r="S582" i="4"/>
  <c r="Q582" i="4"/>
  <c r="J582" i="4"/>
  <c r="AF581" i="4"/>
  <c r="AD581" i="4"/>
  <c r="L581" i="4"/>
  <c r="J581" i="4"/>
  <c r="AF580" i="4"/>
  <c r="AD580" i="4"/>
  <c r="S580" i="4"/>
  <c r="Q580" i="4"/>
  <c r="J580" i="4"/>
  <c r="AF579" i="4"/>
  <c r="AD579" i="4"/>
  <c r="L579" i="4"/>
  <c r="J579" i="4"/>
  <c r="AF578" i="4"/>
  <c r="AD578" i="4"/>
  <c r="Q578" i="4"/>
  <c r="J578" i="4"/>
  <c r="AF577" i="4"/>
  <c r="AD577" i="4"/>
  <c r="L577" i="4"/>
  <c r="J577" i="4"/>
  <c r="AF576" i="4"/>
  <c r="AD576" i="4"/>
  <c r="S576" i="4"/>
  <c r="Q576" i="4"/>
  <c r="J576" i="4"/>
  <c r="AF575" i="4"/>
  <c r="AD575" i="4"/>
  <c r="S575" i="4"/>
  <c r="Q575" i="4"/>
  <c r="J575" i="4"/>
  <c r="AP572" i="4"/>
  <c r="AO572" i="4"/>
  <c r="AN572" i="4"/>
  <c r="AM572" i="4"/>
  <c r="AL572" i="4"/>
  <c r="AK572" i="4"/>
  <c r="AJ572" i="4"/>
  <c r="AI572" i="4"/>
  <c r="AH572" i="4"/>
  <c r="U572" i="4"/>
  <c r="K572" i="4"/>
  <c r="I572" i="4"/>
  <c r="H572" i="4"/>
  <c r="G572" i="4"/>
  <c r="F572" i="4"/>
  <c r="E572" i="4"/>
  <c r="Q571" i="4"/>
  <c r="R571" i="4"/>
  <c r="J571" i="4"/>
  <c r="Q570" i="4"/>
  <c r="AE570" i="4" s="1"/>
  <c r="R570" i="4"/>
  <c r="J570" i="4"/>
  <c r="Q569" i="4"/>
  <c r="AE569" i="4" s="1"/>
  <c r="L568" i="4"/>
  <c r="J568" i="4"/>
  <c r="L567" i="4"/>
  <c r="J567" i="4"/>
  <c r="Q566" i="4"/>
  <c r="R566" i="4"/>
  <c r="AP563" i="4"/>
  <c r="AO563" i="4"/>
  <c r="AN563" i="4"/>
  <c r="AM563" i="4"/>
  <c r="AL563" i="4"/>
  <c r="AK563" i="4"/>
  <c r="AJ563" i="4"/>
  <c r="AI563" i="4"/>
  <c r="AH563" i="4"/>
  <c r="AF563" i="4"/>
  <c r="AD563" i="4"/>
  <c r="U563" i="4"/>
  <c r="K563" i="4"/>
  <c r="I563" i="4"/>
  <c r="H563" i="4"/>
  <c r="G563" i="4"/>
  <c r="F563" i="4"/>
  <c r="E563" i="4"/>
  <c r="AF562" i="4"/>
  <c r="AE562" i="4"/>
  <c r="AD562" i="4"/>
  <c r="Q562" i="4"/>
  <c r="AF561" i="4"/>
  <c r="AE561" i="4"/>
  <c r="AD561" i="4"/>
  <c r="Q561" i="4"/>
  <c r="AG561" i="4" s="1"/>
  <c r="AG560" i="4"/>
  <c r="AF560" i="4"/>
  <c r="AD560" i="4"/>
  <c r="Q560" i="4"/>
  <c r="AE560" i="4" s="1"/>
  <c r="AG559" i="4"/>
  <c r="AF559" i="4"/>
  <c r="AD559" i="4"/>
  <c r="Q559" i="4"/>
  <c r="AG558" i="4"/>
  <c r="AF558" i="4"/>
  <c r="AD558" i="4"/>
  <c r="Q558" i="4"/>
  <c r="AG557" i="4"/>
  <c r="AF557" i="4"/>
  <c r="AD557" i="4"/>
  <c r="Q557" i="4"/>
  <c r="AG556" i="4"/>
  <c r="AF556" i="4"/>
  <c r="AD556" i="4"/>
  <c r="Q556" i="4"/>
  <c r="AE556" i="4" s="1"/>
  <c r="AG555" i="4"/>
  <c r="AF555" i="4"/>
  <c r="AD555" i="4"/>
  <c r="Q555" i="4"/>
  <c r="AE555" i="4" s="1"/>
  <c r="AG554" i="4"/>
  <c r="AF554" i="4"/>
  <c r="AD554" i="4"/>
  <c r="Q554" i="4"/>
  <c r="AF553" i="4"/>
  <c r="AE553" i="4"/>
  <c r="AD553" i="4"/>
  <c r="Q553" i="4"/>
  <c r="AG553" i="4" s="1"/>
  <c r="AF552" i="4"/>
  <c r="AE552" i="4"/>
  <c r="AD552" i="4"/>
  <c r="Q552" i="4"/>
  <c r="AG551" i="4"/>
  <c r="AF551" i="4"/>
  <c r="AD551" i="4"/>
  <c r="Q551" i="4"/>
  <c r="AF550" i="4"/>
  <c r="AE550" i="4"/>
  <c r="AD550" i="4"/>
  <c r="Q550" i="4"/>
  <c r="AF549" i="4"/>
  <c r="AE549" i="4"/>
  <c r="AD549" i="4"/>
  <c r="Q549" i="4"/>
  <c r="AG549" i="4" s="1"/>
  <c r="AG548" i="4"/>
  <c r="AF548" i="4"/>
  <c r="AD548" i="4"/>
  <c r="Q548" i="4"/>
  <c r="AE548" i="4" s="1"/>
  <c r="AG547" i="4"/>
  <c r="AF547" i="4"/>
  <c r="AD547" i="4"/>
  <c r="Q547" i="4"/>
  <c r="AP546" i="4"/>
  <c r="AO546" i="4"/>
  <c r="AN546" i="4"/>
  <c r="AM546" i="4"/>
  <c r="AL546" i="4"/>
  <c r="AK546" i="4"/>
  <c r="AJ546" i="4"/>
  <c r="AI546" i="4"/>
  <c r="AH546" i="4"/>
  <c r="U546" i="4"/>
  <c r="L546" i="4"/>
  <c r="K546" i="4"/>
  <c r="J546" i="4"/>
  <c r="I546" i="4"/>
  <c r="AF545" i="4"/>
  <c r="AE545" i="4"/>
  <c r="AD545" i="4"/>
  <c r="Q545" i="4"/>
  <c r="AG545" i="4" s="1"/>
  <c r="AF544" i="4"/>
  <c r="AE544" i="4"/>
  <c r="AD544" i="4"/>
  <c r="Q544" i="4"/>
  <c r="AG544" i="4" s="1"/>
  <c r="AF543" i="4"/>
  <c r="AE543" i="4"/>
  <c r="AD543" i="4"/>
  <c r="Q543" i="4"/>
  <c r="AF542" i="4"/>
  <c r="AE542" i="4"/>
  <c r="AD542" i="4"/>
  <c r="Q542" i="4"/>
  <c r="AG542" i="4" s="1"/>
  <c r="AG541" i="4"/>
  <c r="AF541" i="4"/>
  <c r="AD541" i="4"/>
  <c r="Q541" i="4"/>
  <c r="AE541" i="4" s="1"/>
  <c r="AF540" i="4"/>
  <c r="AE540" i="4"/>
  <c r="AD540" i="4"/>
  <c r="Q540" i="4"/>
  <c r="AG539" i="4"/>
  <c r="AF539" i="4"/>
  <c r="AD539" i="4"/>
  <c r="Q539" i="4"/>
  <c r="AE539" i="4" s="1"/>
  <c r="AF538" i="4"/>
  <c r="AE538" i="4"/>
  <c r="AD538" i="4"/>
  <c r="Q538" i="4"/>
  <c r="AG538" i="4" s="1"/>
  <c r="AF537" i="4"/>
  <c r="AE537" i="4"/>
  <c r="AD537" i="4"/>
  <c r="Q537" i="4"/>
  <c r="AG537" i="4" s="1"/>
  <c r="AP536" i="4"/>
  <c r="AO536" i="4"/>
  <c r="AN536" i="4"/>
  <c r="AM536" i="4"/>
  <c r="AL536" i="4"/>
  <c r="AK536" i="4"/>
  <c r="AJ536" i="4"/>
  <c r="AI536" i="4"/>
  <c r="AH536" i="4"/>
  <c r="U536" i="4"/>
  <c r="L536" i="4"/>
  <c r="K536" i="4"/>
  <c r="J536" i="4"/>
  <c r="I536" i="4"/>
  <c r="AG532" i="4"/>
  <c r="AF532" i="4"/>
  <c r="AD532" i="4"/>
  <c r="Q532" i="4"/>
  <c r="AG529" i="4"/>
  <c r="AF529" i="4"/>
  <c r="AD529" i="4"/>
  <c r="Q529" i="4"/>
  <c r="AG527" i="4"/>
  <c r="AF527" i="4"/>
  <c r="AD527" i="4"/>
  <c r="Q527" i="4"/>
  <c r="AE527" i="4" s="1"/>
  <c r="AG523" i="4"/>
  <c r="AF523" i="4"/>
  <c r="AD523" i="4"/>
  <c r="Q523" i="4"/>
  <c r="AE523" i="4" s="1"/>
  <c r="AG520" i="4"/>
  <c r="AF520" i="4"/>
  <c r="AD520" i="4"/>
  <c r="Q520" i="4"/>
  <c r="AG519" i="4"/>
  <c r="AF519" i="4"/>
  <c r="AD519" i="4"/>
  <c r="Q519" i="4"/>
  <c r="AP518" i="4"/>
  <c r="AO518" i="4"/>
  <c r="AN518" i="4"/>
  <c r="AM518" i="4"/>
  <c r="AL518" i="4"/>
  <c r="AK518" i="4"/>
  <c r="AJ518" i="4"/>
  <c r="AI518" i="4"/>
  <c r="AH518" i="4"/>
  <c r="AG517" i="4"/>
  <c r="AF517" i="4"/>
  <c r="AD517" i="4"/>
  <c r="Q517" i="4"/>
  <c r="AG516" i="4"/>
  <c r="AF516" i="4"/>
  <c r="AD516" i="4"/>
  <c r="Q516" i="4"/>
  <c r="AG515" i="4"/>
  <c r="AF515" i="4"/>
  <c r="AD515" i="4"/>
  <c r="Q515" i="4"/>
  <c r="AE515" i="4" s="1"/>
  <c r="AG514" i="4"/>
  <c r="AF514" i="4"/>
  <c r="AD514" i="4"/>
  <c r="Q514" i="4"/>
  <c r="AE514" i="4" s="1"/>
  <c r="AG513" i="4"/>
  <c r="AF513" i="4"/>
  <c r="AD513" i="4"/>
  <c r="Q513" i="4"/>
  <c r="AG512" i="4"/>
  <c r="AF512" i="4"/>
  <c r="AD512" i="4"/>
  <c r="Q512" i="4"/>
  <c r="AE512" i="4" s="1"/>
  <c r="AG511" i="4"/>
  <c r="AF511" i="4"/>
  <c r="AD511" i="4"/>
  <c r="Q511" i="4"/>
  <c r="AG510" i="4"/>
  <c r="AF510" i="4"/>
  <c r="AD510" i="4"/>
  <c r="Q510" i="4"/>
  <c r="AG509" i="4"/>
  <c r="AF509" i="4"/>
  <c r="AD509" i="4"/>
  <c r="Q509" i="4"/>
  <c r="AG508" i="4"/>
  <c r="AF508" i="4"/>
  <c r="AD508" i="4"/>
  <c r="Q508" i="4"/>
  <c r="AE508" i="4" s="1"/>
  <c r="AG507" i="4"/>
  <c r="AF507" i="4"/>
  <c r="AD507" i="4"/>
  <c r="Q507" i="4"/>
  <c r="AG506" i="4"/>
  <c r="AF506" i="4"/>
  <c r="AD506" i="4"/>
  <c r="Q506" i="4"/>
  <c r="AP505" i="4"/>
  <c r="AO505" i="4"/>
  <c r="AN505" i="4"/>
  <c r="AM505" i="4"/>
  <c r="AL505" i="4"/>
  <c r="AK505" i="4"/>
  <c r="AJ505" i="4"/>
  <c r="AI505" i="4"/>
  <c r="AH505" i="4"/>
  <c r="U505" i="4"/>
  <c r="L505" i="4"/>
  <c r="K505" i="4"/>
  <c r="J505" i="4"/>
  <c r="I505" i="4"/>
  <c r="AG504" i="4"/>
  <c r="AF504" i="4"/>
  <c r="AD504" i="4"/>
  <c r="Q504" i="4"/>
  <c r="AE504" i="4" s="1"/>
  <c r="AG503" i="4"/>
  <c r="AF503" i="4"/>
  <c r="AD503" i="4"/>
  <c r="Q503" i="4"/>
  <c r="AE503" i="4" s="1"/>
  <c r="AG502" i="4"/>
  <c r="AF502" i="4"/>
  <c r="AD502" i="4"/>
  <c r="Q502" i="4"/>
  <c r="AF501" i="4"/>
  <c r="AE501" i="4"/>
  <c r="AD501" i="4"/>
  <c r="Q501" i="4"/>
  <c r="AG501" i="4" s="1"/>
  <c r="AG500" i="4"/>
  <c r="AF500" i="4"/>
  <c r="AD500" i="4"/>
  <c r="Q500" i="4"/>
  <c r="AE500" i="4" s="1"/>
  <c r="AF499" i="4"/>
  <c r="AE499" i="4"/>
  <c r="AD499" i="4"/>
  <c r="Q499" i="4"/>
  <c r="AG498" i="4"/>
  <c r="AF498" i="4"/>
  <c r="AD498" i="4"/>
  <c r="Q498" i="4"/>
  <c r="AF497" i="4"/>
  <c r="AE497" i="4"/>
  <c r="AD497" i="4"/>
  <c r="Q497" i="4"/>
  <c r="AG497" i="4" s="1"/>
  <c r="AG496" i="4"/>
  <c r="AF496" i="4"/>
  <c r="AD496" i="4"/>
  <c r="Q496" i="4"/>
  <c r="AE496" i="4" s="1"/>
  <c r="AG495" i="4"/>
  <c r="AF495" i="4"/>
  <c r="AD495" i="4"/>
  <c r="Q495" i="4"/>
  <c r="AF494" i="4"/>
  <c r="AE494" i="4"/>
  <c r="AD494" i="4"/>
  <c r="Q494" i="4"/>
  <c r="AF493" i="4"/>
  <c r="AE493" i="4"/>
  <c r="AD493" i="4"/>
  <c r="Q493" i="4"/>
  <c r="AG493" i="4" s="1"/>
  <c r="AF492" i="4"/>
  <c r="AE492" i="4"/>
  <c r="AD492" i="4"/>
  <c r="Q492" i="4"/>
  <c r="AG492" i="4" s="1"/>
  <c r="AG491" i="4"/>
  <c r="AF491" i="4"/>
  <c r="AD491" i="4"/>
  <c r="Q491" i="4"/>
  <c r="AG490" i="4"/>
  <c r="AF490" i="4"/>
  <c r="AD490" i="4"/>
  <c r="Q490" i="4"/>
  <c r="AE490" i="4" s="1"/>
  <c r="AG489" i="4"/>
  <c r="AF489" i="4"/>
  <c r="AD489" i="4"/>
  <c r="Q489" i="4"/>
  <c r="AG488" i="4"/>
  <c r="AF488" i="4"/>
  <c r="AD488" i="4"/>
  <c r="Q488" i="4"/>
  <c r="AE488" i="4" s="1"/>
  <c r="AF487" i="4"/>
  <c r="AE487" i="4"/>
  <c r="AD487" i="4"/>
  <c r="Q487" i="4"/>
  <c r="AG486" i="4"/>
  <c r="AF486" i="4"/>
  <c r="AD486" i="4"/>
  <c r="Q486" i="4"/>
  <c r="AF485" i="4"/>
  <c r="AE485" i="4"/>
  <c r="AD485" i="4"/>
  <c r="Q485" i="4"/>
  <c r="AG485" i="4" s="1"/>
  <c r="AG484" i="4"/>
  <c r="AF484" i="4"/>
  <c r="AD484" i="4"/>
  <c r="Q484" i="4"/>
  <c r="AG483" i="4"/>
  <c r="AF483" i="4"/>
  <c r="AD483" i="4"/>
  <c r="Q483" i="4"/>
  <c r="AG482" i="4"/>
  <c r="AF482" i="4"/>
  <c r="AD482" i="4"/>
  <c r="Q482" i="4"/>
  <c r="AG481" i="4"/>
  <c r="AF481" i="4"/>
  <c r="AD481" i="4"/>
  <c r="Q481" i="4"/>
  <c r="AE481" i="4" s="1"/>
  <c r="AG480" i="4"/>
  <c r="AF480" i="4"/>
  <c r="AD480" i="4"/>
  <c r="Q480" i="4"/>
  <c r="AE480" i="4" s="1"/>
  <c r="AF479" i="4"/>
  <c r="AE479" i="4"/>
  <c r="AD479" i="4"/>
  <c r="Q479" i="4"/>
  <c r="AG478" i="4"/>
  <c r="AF478" i="4"/>
  <c r="AD478" i="4"/>
  <c r="Q478" i="4"/>
  <c r="AE478" i="4" s="1"/>
  <c r="AP477" i="4"/>
  <c r="AO477" i="4"/>
  <c r="AN477" i="4"/>
  <c r="AM477" i="4"/>
  <c r="AL477" i="4"/>
  <c r="AK477" i="4"/>
  <c r="AJ477" i="4"/>
  <c r="AI477" i="4"/>
  <c r="AH477" i="4"/>
  <c r="U477" i="4"/>
  <c r="L477" i="4"/>
  <c r="K477" i="4"/>
  <c r="J477" i="4"/>
  <c r="I477" i="4"/>
  <c r="AG476" i="4"/>
  <c r="AF476" i="4"/>
  <c r="AD476" i="4"/>
  <c r="Q476" i="4"/>
  <c r="AG475" i="4"/>
  <c r="AF475" i="4"/>
  <c r="AD475" i="4"/>
  <c r="Q475" i="4"/>
  <c r="AG474" i="4"/>
  <c r="AF474" i="4"/>
  <c r="AD474" i="4"/>
  <c r="Q474" i="4"/>
  <c r="AE474" i="4" s="1"/>
  <c r="AG473" i="4"/>
  <c r="AF473" i="4"/>
  <c r="AD473" i="4"/>
  <c r="Q473" i="4"/>
  <c r="AE473" i="4" s="1"/>
  <c r="AG472" i="4"/>
  <c r="AF472" i="4"/>
  <c r="AD472" i="4"/>
  <c r="Q472" i="4"/>
  <c r="AP471" i="4"/>
  <c r="AO471" i="4"/>
  <c r="AN471" i="4"/>
  <c r="AM471" i="4"/>
  <c r="AL471" i="4"/>
  <c r="AK471" i="4"/>
  <c r="AJ471" i="4"/>
  <c r="AI471" i="4"/>
  <c r="AH471" i="4"/>
  <c r="U471" i="4"/>
  <c r="L471" i="4"/>
  <c r="K471" i="4"/>
  <c r="J471" i="4"/>
  <c r="I471" i="4"/>
  <c r="AG470" i="4"/>
  <c r="AF470" i="4"/>
  <c r="AD470" i="4"/>
  <c r="Q470" i="4"/>
  <c r="AG469" i="4"/>
  <c r="AF469" i="4"/>
  <c r="AD469" i="4"/>
  <c r="Q469" i="4"/>
  <c r="AG468" i="4"/>
  <c r="AF468" i="4"/>
  <c r="AD468" i="4"/>
  <c r="Q468" i="4"/>
  <c r="AF467" i="4"/>
  <c r="AE467" i="4"/>
  <c r="AD467" i="4"/>
  <c r="Q467" i="4"/>
  <c r="AG467" i="4" s="1"/>
  <c r="AG466" i="4"/>
  <c r="AF466" i="4"/>
  <c r="AD466" i="4"/>
  <c r="Q466" i="4"/>
  <c r="AE466" i="4" s="1"/>
  <c r="AF465" i="4"/>
  <c r="AE465" i="4"/>
  <c r="AD465" i="4"/>
  <c r="Q465" i="4"/>
  <c r="AG464" i="4"/>
  <c r="AF464" i="4"/>
  <c r="AD464" i="4"/>
  <c r="Q464" i="4"/>
  <c r="AE464" i="4" s="1"/>
  <c r="AG463" i="4"/>
  <c r="AF463" i="4"/>
  <c r="AD463" i="4"/>
  <c r="Q463" i="4"/>
  <c r="AG462" i="4"/>
  <c r="AF462" i="4"/>
  <c r="AD462" i="4"/>
  <c r="Q462" i="4"/>
  <c r="AG461" i="4"/>
  <c r="AF461" i="4"/>
  <c r="AD461" i="4"/>
  <c r="Q461" i="4"/>
  <c r="AG460" i="4"/>
  <c r="AF460" i="4"/>
  <c r="AD460" i="4"/>
  <c r="Q460" i="4"/>
  <c r="AG459" i="4"/>
  <c r="AF459" i="4"/>
  <c r="AD459" i="4"/>
  <c r="Q459" i="4"/>
  <c r="AE459" i="4" s="1"/>
  <c r="AG458" i="4"/>
  <c r="AF458" i="4"/>
  <c r="AD458" i="4"/>
  <c r="Q458" i="4"/>
  <c r="AG457" i="4"/>
  <c r="AF457" i="4"/>
  <c r="AD457" i="4"/>
  <c r="Q457" i="4"/>
  <c r="AG456" i="4"/>
  <c r="AF456" i="4"/>
  <c r="AD456" i="4"/>
  <c r="Q456" i="4"/>
  <c r="AG455" i="4"/>
  <c r="AF455" i="4"/>
  <c r="AD455" i="4"/>
  <c r="Q455" i="4"/>
  <c r="AE455" i="4" s="1"/>
  <c r="AP454" i="4"/>
  <c r="AO454" i="4"/>
  <c r="AN454" i="4"/>
  <c r="AM454" i="4"/>
  <c r="AL454" i="4"/>
  <c r="AK454" i="4"/>
  <c r="AJ454" i="4"/>
  <c r="AI454" i="4"/>
  <c r="AH454" i="4"/>
  <c r="U454" i="4"/>
  <c r="L454" i="4"/>
  <c r="K454" i="4"/>
  <c r="J454" i="4"/>
  <c r="I454" i="4"/>
  <c r="AG453" i="4"/>
  <c r="AF453" i="4"/>
  <c r="AD453" i="4"/>
  <c r="Q453" i="4"/>
  <c r="AE453" i="4" s="1"/>
  <c r="AG452" i="4"/>
  <c r="AF452" i="4"/>
  <c r="AD452" i="4"/>
  <c r="Q452" i="4"/>
  <c r="AE452" i="4" s="1"/>
  <c r="AG451" i="4"/>
  <c r="AF451" i="4"/>
  <c r="AD451" i="4"/>
  <c r="Q451" i="4"/>
  <c r="AG450" i="4"/>
  <c r="AF450" i="4"/>
  <c r="AD450" i="4"/>
  <c r="Q450" i="4"/>
  <c r="AP449" i="4"/>
  <c r="AO449" i="4"/>
  <c r="AN449" i="4"/>
  <c r="AM449" i="4"/>
  <c r="AL449" i="4"/>
  <c r="AK449" i="4"/>
  <c r="AJ449" i="4"/>
  <c r="AI449" i="4"/>
  <c r="AH449" i="4"/>
  <c r="U449" i="4"/>
  <c r="K449" i="4"/>
  <c r="J449" i="4"/>
  <c r="I449" i="4"/>
  <c r="AF448" i="4"/>
  <c r="AE448" i="4"/>
  <c r="AD448" i="4"/>
  <c r="Q448" i="4"/>
  <c r="AG448" i="4" s="1"/>
  <c r="AG447" i="4"/>
  <c r="AF447" i="4"/>
  <c r="AD447" i="4"/>
  <c r="Q447" i="4"/>
  <c r="AG446" i="4"/>
  <c r="AF446" i="4"/>
  <c r="AD446" i="4"/>
  <c r="Q446" i="4"/>
  <c r="AE446" i="4" s="1"/>
  <c r="AF445" i="4"/>
  <c r="AE445" i="4"/>
  <c r="AD445" i="4"/>
  <c r="Q445" i="4"/>
  <c r="AG445" i="4" s="1"/>
  <c r="AG444" i="4"/>
  <c r="AF444" i="4"/>
  <c r="AD444" i="4"/>
  <c r="Q444" i="4"/>
  <c r="AE444" i="4" s="1"/>
  <c r="AG443" i="4"/>
  <c r="AF443" i="4"/>
  <c r="AD443" i="4"/>
  <c r="Q443" i="4"/>
  <c r="AG442" i="4"/>
  <c r="AF442" i="4"/>
  <c r="AD442" i="4"/>
  <c r="Q442" i="4"/>
  <c r="AE442" i="4" s="1"/>
  <c r="AG441" i="4"/>
  <c r="AF441" i="4"/>
  <c r="AD441" i="4"/>
  <c r="Q441" i="4"/>
  <c r="AE441" i="4" s="1"/>
  <c r="AG440" i="4"/>
  <c r="AF440" i="4"/>
  <c r="AD440" i="4"/>
  <c r="Q440" i="4"/>
  <c r="AG439" i="4"/>
  <c r="AF439" i="4"/>
  <c r="AD439" i="4"/>
  <c r="Q439" i="4"/>
  <c r="AP438" i="4"/>
  <c r="AO438" i="4"/>
  <c r="AN438" i="4"/>
  <c r="AM438" i="4"/>
  <c r="AL438" i="4"/>
  <c r="AK438" i="4"/>
  <c r="AJ438" i="4"/>
  <c r="AI438" i="4"/>
  <c r="AH438" i="4"/>
  <c r="U438" i="4"/>
  <c r="L438" i="4"/>
  <c r="K438" i="4"/>
  <c r="J438" i="4"/>
  <c r="I438" i="4"/>
  <c r="AG437" i="4"/>
  <c r="AF437" i="4"/>
  <c r="AD437" i="4"/>
  <c r="Q437" i="4"/>
  <c r="AE437" i="4" s="1"/>
  <c r="AG436" i="4"/>
  <c r="AF436" i="4"/>
  <c r="AD436" i="4"/>
  <c r="Q436" i="4"/>
  <c r="AG435" i="4"/>
  <c r="AF435" i="4"/>
  <c r="AD435" i="4"/>
  <c r="Q435" i="4"/>
  <c r="AE435" i="4" s="1"/>
  <c r="AG434" i="4"/>
  <c r="AF434" i="4"/>
  <c r="AD434" i="4"/>
  <c r="Q434" i="4"/>
  <c r="AG433" i="4"/>
  <c r="AF433" i="4"/>
  <c r="AD433" i="4"/>
  <c r="Q433" i="4"/>
  <c r="AG432" i="4"/>
  <c r="AF432" i="4"/>
  <c r="AD432" i="4"/>
  <c r="Q432" i="4"/>
  <c r="AG431" i="4"/>
  <c r="AF431" i="4"/>
  <c r="AD431" i="4"/>
  <c r="Q431" i="4"/>
  <c r="AG330" i="4"/>
  <c r="AF330" i="4"/>
  <c r="AD330" i="4"/>
  <c r="S330" i="4"/>
  <c r="S329" i="4" s="1"/>
  <c r="Q330" i="4"/>
  <c r="AG430" i="4"/>
  <c r="AF430" i="4"/>
  <c r="AD430" i="4"/>
  <c r="Q430" i="4"/>
  <c r="AG429" i="4"/>
  <c r="AF429" i="4"/>
  <c r="AD429" i="4"/>
  <c r="Q429" i="4"/>
  <c r="AG428" i="4"/>
  <c r="AF428" i="4"/>
  <c r="AD428" i="4"/>
  <c r="Q428" i="4"/>
  <c r="AG427" i="4"/>
  <c r="AF427" i="4"/>
  <c r="AD427" i="4"/>
  <c r="Q427" i="4"/>
  <c r="AE427" i="4" s="1"/>
  <c r="AG426" i="4"/>
  <c r="AF426" i="4"/>
  <c r="AD426" i="4"/>
  <c r="Q426" i="4"/>
  <c r="AE426" i="4" s="1"/>
  <c r="AG425" i="4"/>
  <c r="AF425" i="4"/>
  <c r="AD425" i="4"/>
  <c r="Q425" i="4"/>
  <c r="AG424" i="4"/>
  <c r="AF424" i="4"/>
  <c r="AD424" i="4"/>
  <c r="Q424" i="4"/>
  <c r="AE424" i="4" s="1"/>
  <c r="AF423" i="4"/>
  <c r="AE423" i="4"/>
  <c r="AD423" i="4"/>
  <c r="Q423" i="4"/>
  <c r="AG423" i="4" s="1"/>
  <c r="AG422" i="4"/>
  <c r="AF422" i="4"/>
  <c r="AD422" i="4"/>
  <c r="Q422" i="4"/>
  <c r="AG421" i="4"/>
  <c r="AF421" i="4"/>
  <c r="AD421" i="4"/>
  <c r="Q421" i="4"/>
  <c r="AG420" i="4"/>
  <c r="AF420" i="4"/>
  <c r="AD420" i="4"/>
  <c r="Q420" i="4"/>
  <c r="AG419" i="4"/>
  <c r="AF419" i="4"/>
  <c r="AD419" i="4"/>
  <c r="Q419" i="4"/>
  <c r="AE419" i="4" s="1"/>
  <c r="AG418" i="4"/>
  <c r="AF418" i="4"/>
  <c r="AD418" i="4"/>
  <c r="Q418" i="4"/>
  <c r="AP417" i="4"/>
  <c r="AO417" i="4"/>
  <c r="AN417" i="4"/>
  <c r="AM417" i="4"/>
  <c r="AL417" i="4"/>
  <c r="AK417" i="4"/>
  <c r="AJ417" i="4"/>
  <c r="AI417" i="4"/>
  <c r="AH417" i="4"/>
  <c r="U417" i="4"/>
  <c r="L417" i="4"/>
  <c r="K417" i="4"/>
  <c r="J417" i="4"/>
  <c r="I417" i="4"/>
  <c r="AG416" i="4"/>
  <c r="AF416" i="4"/>
  <c r="AD416" i="4"/>
  <c r="Q416" i="4"/>
  <c r="AE416" i="4" s="1"/>
  <c r="AG415" i="4"/>
  <c r="AF415" i="4"/>
  <c r="AD415" i="4"/>
  <c r="Q415" i="4"/>
  <c r="AE415" i="4" s="1"/>
  <c r="AG414" i="4"/>
  <c r="AF414" i="4"/>
  <c r="AD414" i="4"/>
  <c r="Q414" i="4"/>
  <c r="AE414" i="4" s="1"/>
  <c r="AG413" i="4"/>
  <c r="AF413" i="4"/>
  <c r="AD413" i="4"/>
  <c r="Q413" i="4"/>
  <c r="AG412" i="4"/>
  <c r="AF412" i="4"/>
  <c r="AD412" i="4"/>
  <c r="Q412" i="4"/>
  <c r="AF411" i="4"/>
  <c r="AE411" i="4"/>
  <c r="AD411" i="4"/>
  <c r="Q411" i="4"/>
  <c r="AG410" i="4"/>
  <c r="AF410" i="4"/>
  <c r="AD410" i="4"/>
  <c r="Q410" i="4"/>
  <c r="AE410" i="4" s="1"/>
  <c r="AG409" i="4"/>
  <c r="AF409" i="4"/>
  <c r="AD409" i="4"/>
  <c r="Q409" i="4"/>
  <c r="AE409" i="4" s="1"/>
  <c r="AP408" i="4"/>
  <c r="AO408" i="4"/>
  <c r="AN408" i="4"/>
  <c r="AM408" i="4"/>
  <c r="AL408" i="4"/>
  <c r="AK408" i="4"/>
  <c r="AJ408" i="4"/>
  <c r="AI408" i="4"/>
  <c r="AH408" i="4"/>
  <c r="U408" i="4"/>
  <c r="L408" i="4"/>
  <c r="K408" i="4"/>
  <c r="J408" i="4"/>
  <c r="I408" i="4"/>
  <c r="AG407" i="4"/>
  <c r="AF407" i="4"/>
  <c r="AD407" i="4"/>
  <c r="Q407" i="4"/>
  <c r="AE407" i="4" s="1"/>
  <c r="AG406" i="4"/>
  <c r="AF406" i="4"/>
  <c r="AD406" i="4"/>
  <c r="Q406" i="4"/>
  <c r="AE406" i="4" s="1"/>
  <c r="AF405" i="4"/>
  <c r="AE405" i="4"/>
  <c r="AD405" i="4"/>
  <c r="Q405" i="4"/>
  <c r="AG405" i="4" s="1"/>
  <c r="AG404" i="4"/>
  <c r="AF404" i="4"/>
  <c r="AD404" i="4"/>
  <c r="Q404" i="4"/>
  <c r="AG403" i="4"/>
  <c r="AF403" i="4"/>
  <c r="AD403" i="4"/>
  <c r="Q403" i="4"/>
  <c r="AE403" i="4" s="1"/>
  <c r="AG402" i="4"/>
  <c r="AF402" i="4"/>
  <c r="AD402" i="4"/>
  <c r="Q402" i="4"/>
  <c r="AE402" i="4" s="1"/>
  <c r="AG401" i="4"/>
  <c r="AF401" i="4"/>
  <c r="AD401" i="4"/>
  <c r="Q401" i="4"/>
  <c r="AE401" i="4" s="1"/>
  <c r="AF400" i="4"/>
  <c r="AE400" i="4"/>
  <c r="AD400" i="4"/>
  <c r="Q400" i="4"/>
  <c r="AG399" i="4"/>
  <c r="AF399" i="4"/>
  <c r="AD399" i="4"/>
  <c r="Q399" i="4"/>
  <c r="AE399" i="4" s="1"/>
  <c r="AG398" i="4"/>
  <c r="AF398" i="4"/>
  <c r="AD398" i="4"/>
  <c r="Q398" i="4"/>
  <c r="AE398" i="4" s="1"/>
  <c r="AG397" i="4"/>
  <c r="AF397" i="4"/>
  <c r="AD397" i="4"/>
  <c r="Q397" i="4"/>
  <c r="AE397" i="4" s="1"/>
  <c r="AF396" i="4"/>
  <c r="AE396" i="4"/>
  <c r="AD396" i="4"/>
  <c r="Q396" i="4"/>
  <c r="AG395" i="4"/>
  <c r="AF395" i="4"/>
  <c r="AD395" i="4"/>
  <c r="Q395" i="4"/>
  <c r="AE395" i="4" s="1"/>
  <c r="AG394" i="4"/>
  <c r="AF394" i="4"/>
  <c r="AD394" i="4"/>
  <c r="Q394" i="4"/>
  <c r="AE394" i="4" s="1"/>
  <c r="AP393" i="4"/>
  <c r="AO393" i="4"/>
  <c r="AN393" i="4"/>
  <c r="AM393" i="4"/>
  <c r="AL393" i="4"/>
  <c r="AK393" i="4"/>
  <c r="AJ393" i="4"/>
  <c r="AI393" i="4"/>
  <c r="AH393" i="4"/>
  <c r="U393" i="4"/>
  <c r="L393" i="4"/>
  <c r="K393" i="4"/>
  <c r="J393" i="4"/>
  <c r="I393" i="4"/>
  <c r="AG392" i="4"/>
  <c r="AF392" i="4"/>
  <c r="AD392" i="4"/>
  <c r="Q392" i="4"/>
  <c r="AE392" i="4" s="1"/>
  <c r="AG391" i="4"/>
  <c r="AF391" i="4"/>
  <c r="AD391" i="4"/>
  <c r="Q391" i="4"/>
  <c r="AE391" i="4" s="1"/>
  <c r="AG390" i="4"/>
  <c r="AF390" i="4"/>
  <c r="AD390" i="4"/>
  <c r="Q390" i="4"/>
  <c r="AE390" i="4" s="1"/>
  <c r="AG389" i="4"/>
  <c r="AF389" i="4"/>
  <c r="AD389" i="4"/>
  <c r="Q389" i="4"/>
  <c r="AG388" i="4"/>
  <c r="AF388" i="4"/>
  <c r="AD388" i="4"/>
  <c r="Q388" i="4"/>
  <c r="AG387" i="4"/>
  <c r="AF387" i="4"/>
  <c r="AD387" i="4"/>
  <c r="Q387" i="4"/>
  <c r="AE387" i="4" s="1"/>
  <c r="AG386" i="4"/>
  <c r="AF386" i="4"/>
  <c r="AD386" i="4"/>
  <c r="Q386" i="4"/>
  <c r="AE386" i="4" s="1"/>
  <c r="AG385" i="4"/>
  <c r="AF385" i="4"/>
  <c r="AD385" i="4"/>
  <c r="Q385" i="4"/>
  <c r="AG384" i="4"/>
  <c r="AF384" i="4"/>
  <c r="AD384" i="4"/>
  <c r="Q384" i="4"/>
  <c r="AE384" i="4" s="1"/>
  <c r="AG383" i="4"/>
  <c r="AF383" i="4"/>
  <c r="AD383" i="4"/>
  <c r="Q383" i="4"/>
  <c r="AE383" i="4" s="1"/>
  <c r="AG382" i="4"/>
  <c r="AF382" i="4"/>
  <c r="AD382" i="4"/>
  <c r="Q382" i="4"/>
  <c r="AE382" i="4" s="1"/>
  <c r="AG381" i="4"/>
  <c r="AF381" i="4"/>
  <c r="AD381" i="4"/>
  <c r="Q381" i="4"/>
  <c r="AP380" i="4"/>
  <c r="AO380" i="4"/>
  <c r="AN380" i="4"/>
  <c r="AM380" i="4"/>
  <c r="AL380" i="4"/>
  <c r="AK380" i="4"/>
  <c r="AJ380" i="4"/>
  <c r="AI380" i="4"/>
  <c r="AH380" i="4"/>
  <c r="U380" i="4"/>
  <c r="L380" i="4"/>
  <c r="K380" i="4"/>
  <c r="J380" i="4"/>
  <c r="I380" i="4"/>
  <c r="AG379" i="4"/>
  <c r="AF379" i="4"/>
  <c r="AD379" i="4"/>
  <c r="Q379" i="4"/>
  <c r="AE379" i="4" s="1"/>
  <c r="AG378" i="4"/>
  <c r="AF378" i="4"/>
  <c r="AD378" i="4"/>
  <c r="Q378" i="4"/>
  <c r="AF377" i="4"/>
  <c r="AE377" i="4"/>
  <c r="AD377" i="4"/>
  <c r="Q377" i="4"/>
  <c r="AG377" i="4" s="1"/>
  <c r="AG376" i="4"/>
  <c r="AF376" i="4"/>
  <c r="AD376" i="4"/>
  <c r="Q376" i="4"/>
  <c r="AE376" i="4" s="1"/>
  <c r="AG375" i="4"/>
  <c r="AF375" i="4"/>
  <c r="AD375" i="4"/>
  <c r="Q375" i="4"/>
  <c r="AE375" i="4" s="1"/>
  <c r="AG374" i="4"/>
  <c r="AF374" i="4"/>
  <c r="AD374" i="4"/>
  <c r="Q374" i="4"/>
  <c r="AG373" i="4"/>
  <c r="AF373" i="4"/>
  <c r="AD373" i="4"/>
  <c r="Q373" i="4"/>
  <c r="AE373" i="4" s="1"/>
  <c r="AF372" i="4"/>
  <c r="AE372" i="4"/>
  <c r="AD372" i="4"/>
  <c r="Q372" i="4"/>
  <c r="AG372" i="4" s="1"/>
  <c r="AG371" i="4"/>
  <c r="AF371" i="4"/>
  <c r="AD371" i="4"/>
  <c r="Q371" i="4"/>
  <c r="AE371" i="4" s="1"/>
  <c r="AF370" i="4"/>
  <c r="AE370" i="4"/>
  <c r="AD370" i="4"/>
  <c r="Q370" i="4"/>
  <c r="AG369" i="4"/>
  <c r="AF369" i="4"/>
  <c r="AD369" i="4"/>
  <c r="Q369" i="4"/>
  <c r="AE369" i="4" s="1"/>
  <c r="AG368" i="4"/>
  <c r="AF368" i="4"/>
  <c r="AD368" i="4"/>
  <c r="Q368" i="4"/>
  <c r="AE368" i="4" s="1"/>
  <c r="AG367" i="4"/>
  <c r="AF367" i="4"/>
  <c r="AD367" i="4"/>
  <c r="Q367" i="4"/>
  <c r="AE367" i="4" s="1"/>
  <c r="AF366" i="4"/>
  <c r="AE366" i="4"/>
  <c r="AD366" i="4"/>
  <c r="Q366" i="4"/>
  <c r="AF365" i="4"/>
  <c r="AE365" i="4"/>
  <c r="AD365" i="4"/>
  <c r="Q365" i="4"/>
  <c r="AG365" i="4" s="1"/>
  <c r="AP364" i="4"/>
  <c r="AO364" i="4"/>
  <c r="AN364" i="4"/>
  <c r="AM364" i="4"/>
  <c r="AL364" i="4"/>
  <c r="AK364" i="4"/>
  <c r="AJ364" i="4"/>
  <c r="AI364" i="4"/>
  <c r="AH364" i="4"/>
  <c r="U364" i="4"/>
  <c r="L364" i="4"/>
  <c r="K364" i="4"/>
  <c r="J364" i="4"/>
  <c r="I364" i="4"/>
  <c r="AG363" i="4"/>
  <c r="AF363" i="4"/>
  <c r="AD363" i="4"/>
  <c r="Q363" i="4"/>
  <c r="AG362" i="4"/>
  <c r="AF362" i="4"/>
  <c r="AD362" i="4"/>
  <c r="Q362" i="4"/>
  <c r="AE362" i="4" s="1"/>
  <c r="AF361" i="4"/>
  <c r="AE361" i="4"/>
  <c r="AD361" i="4"/>
  <c r="Q361" i="4"/>
  <c r="AG361" i="4" s="1"/>
  <c r="AG360" i="4"/>
  <c r="AF360" i="4"/>
  <c r="AD360" i="4"/>
  <c r="Q360" i="4"/>
  <c r="AE360" i="4" s="1"/>
  <c r="AG359" i="4"/>
  <c r="AF359" i="4"/>
  <c r="AD359" i="4"/>
  <c r="Q359" i="4"/>
  <c r="AG358" i="4"/>
  <c r="AF358" i="4"/>
  <c r="AD358" i="4"/>
  <c r="Q358" i="4"/>
  <c r="AE358" i="4" s="1"/>
  <c r="AG357" i="4"/>
  <c r="AF357" i="4"/>
  <c r="AD357" i="4"/>
  <c r="Q357" i="4"/>
  <c r="AE357" i="4" s="1"/>
  <c r="AG356" i="4"/>
  <c r="AF356" i="4"/>
  <c r="AD356" i="4"/>
  <c r="Q356" i="4"/>
  <c r="AP355" i="4"/>
  <c r="AO355" i="4"/>
  <c r="AN355" i="4"/>
  <c r="AM355" i="4"/>
  <c r="AL355" i="4"/>
  <c r="AK355" i="4"/>
  <c r="AJ355" i="4"/>
  <c r="AI355" i="4"/>
  <c r="AH355" i="4"/>
  <c r="U355" i="4"/>
  <c r="L355" i="4"/>
  <c r="K355" i="4"/>
  <c r="J355" i="4"/>
  <c r="I355" i="4"/>
  <c r="AF354" i="4"/>
  <c r="AE354" i="4"/>
  <c r="AD354" i="4"/>
  <c r="Q354" i="4"/>
  <c r="AG354" i="4" s="1"/>
  <c r="AF353" i="4"/>
  <c r="AE353" i="4"/>
  <c r="AD353" i="4"/>
  <c r="Q353" i="4"/>
  <c r="AG353" i="4" s="1"/>
  <c r="AF352" i="4"/>
  <c r="AE352" i="4"/>
  <c r="AD352" i="4"/>
  <c r="Q352" i="4"/>
  <c r="AF351" i="4"/>
  <c r="AE351" i="4"/>
  <c r="AD351" i="4"/>
  <c r="Q351" i="4"/>
  <c r="AG351" i="4" s="1"/>
  <c r="AG350" i="4"/>
  <c r="AF350" i="4"/>
  <c r="AD350" i="4"/>
  <c r="Q350" i="4"/>
  <c r="AE350" i="4" s="1"/>
  <c r="AP349" i="4"/>
  <c r="AO349" i="4"/>
  <c r="AN349" i="4"/>
  <c r="AM349" i="4"/>
  <c r="AL349" i="4"/>
  <c r="AK349" i="4"/>
  <c r="AJ349" i="4"/>
  <c r="AI349" i="4"/>
  <c r="AH349" i="4"/>
  <c r="U349" i="4"/>
  <c r="L349" i="4"/>
  <c r="K349" i="4"/>
  <c r="J349" i="4"/>
  <c r="I349" i="4"/>
  <c r="AF348" i="4"/>
  <c r="AE348" i="4"/>
  <c r="AD348" i="4"/>
  <c r="Q348" i="4"/>
  <c r="AG348" i="4" s="1"/>
  <c r="AG347" i="4"/>
  <c r="AF347" i="4"/>
  <c r="AD347" i="4"/>
  <c r="Q347" i="4"/>
  <c r="AE347" i="4" s="1"/>
  <c r="AF346" i="4"/>
  <c r="AE346" i="4"/>
  <c r="AD346" i="4"/>
  <c r="Q346" i="4"/>
  <c r="AG346" i="4" s="1"/>
  <c r="AF345" i="4"/>
  <c r="AE345" i="4"/>
  <c r="AD345" i="4"/>
  <c r="Q345" i="4"/>
  <c r="AG344" i="4"/>
  <c r="AF344" i="4"/>
  <c r="AD344" i="4"/>
  <c r="Q344" i="4"/>
  <c r="AE344" i="4" s="1"/>
  <c r="AF343" i="4"/>
  <c r="AE343" i="4"/>
  <c r="AD343" i="4"/>
  <c r="Q343" i="4"/>
  <c r="AG342" i="4"/>
  <c r="AF342" i="4"/>
  <c r="AD342" i="4"/>
  <c r="Q342" i="4"/>
  <c r="AG341" i="4"/>
  <c r="AF341" i="4"/>
  <c r="AD341" i="4"/>
  <c r="Q341" i="4"/>
  <c r="AP340" i="4"/>
  <c r="AO340" i="4"/>
  <c r="AN340" i="4"/>
  <c r="AM340" i="4"/>
  <c r="AL340" i="4"/>
  <c r="AK340" i="4"/>
  <c r="AJ340" i="4"/>
  <c r="AI340" i="4"/>
  <c r="AH340" i="4"/>
  <c r="U340" i="4"/>
  <c r="L340" i="4"/>
  <c r="K340" i="4"/>
  <c r="J340" i="4"/>
  <c r="I340" i="4"/>
  <c r="AG328" i="4"/>
  <c r="AF328" i="4"/>
  <c r="AD328" i="4"/>
  <c r="S328" i="4"/>
  <c r="Q328" i="4"/>
  <c r="AG326" i="4"/>
  <c r="AF326" i="4"/>
  <c r="AD326" i="4"/>
  <c r="Q326" i="4"/>
  <c r="AG335" i="4"/>
  <c r="AF335" i="4"/>
  <c r="AD335" i="4"/>
  <c r="Q335" i="4"/>
  <c r="H331" i="4"/>
  <c r="G331" i="4"/>
  <c r="F331" i="4"/>
  <c r="E331" i="4"/>
  <c r="AG327" i="4"/>
  <c r="AF327" i="4"/>
  <c r="AD327" i="4"/>
  <c r="S327" i="4"/>
  <c r="Q327" i="4"/>
  <c r="AE327" i="4" s="1"/>
  <c r="AG339" i="4"/>
  <c r="AF339" i="4"/>
  <c r="AD339" i="4"/>
  <c r="Q339" i="4"/>
  <c r="AE339" i="4" s="1"/>
  <c r="AG338" i="4"/>
  <c r="AF338" i="4"/>
  <c r="AD338" i="4"/>
  <c r="Q338" i="4"/>
  <c r="AG337" i="4"/>
  <c r="AF337" i="4"/>
  <c r="AD337" i="4"/>
  <c r="Q337" i="4"/>
  <c r="AE337" i="4" s="1"/>
  <c r="AG336" i="4"/>
  <c r="AF336" i="4"/>
  <c r="AD336" i="4"/>
  <c r="Q336" i="4"/>
  <c r="AE336" i="4" s="1"/>
  <c r="AP325" i="4"/>
  <c r="AO325" i="4"/>
  <c r="AN325" i="4"/>
  <c r="AM325" i="4"/>
  <c r="AL325" i="4"/>
  <c r="AK325" i="4"/>
  <c r="AJ325" i="4"/>
  <c r="AI325" i="4"/>
  <c r="AH325" i="4"/>
  <c r="AG324" i="4"/>
  <c r="AF324" i="4"/>
  <c r="AD324" i="4"/>
  <c r="Q324" i="4"/>
  <c r="AE324" i="4" s="1"/>
  <c r="AG323" i="4"/>
  <c r="AF323" i="4"/>
  <c r="AD323" i="4"/>
  <c r="Q323" i="4"/>
  <c r="AE323" i="4" s="1"/>
  <c r="AF322" i="4"/>
  <c r="AE322" i="4"/>
  <c r="AD322" i="4"/>
  <c r="Q322" i="4"/>
  <c r="AG322" i="4" s="1"/>
  <c r="AG321" i="4"/>
  <c r="AF321" i="4"/>
  <c r="AD321" i="4"/>
  <c r="Q321" i="4"/>
  <c r="AP320" i="4"/>
  <c r="AO320" i="4"/>
  <c r="AN320" i="4"/>
  <c r="AM320" i="4"/>
  <c r="AL320" i="4"/>
  <c r="AK320" i="4"/>
  <c r="AJ320" i="4"/>
  <c r="AI320" i="4"/>
  <c r="AH320" i="4"/>
  <c r="U320" i="4"/>
  <c r="L320" i="4"/>
  <c r="K320" i="4"/>
  <c r="J320" i="4"/>
  <c r="I320" i="4"/>
  <c r="AG319" i="4"/>
  <c r="AF319" i="4"/>
  <c r="AD319" i="4"/>
  <c r="Q319" i="4"/>
  <c r="AE319" i="4" s="1"/>
  <c r="AG318" i="4"/>
  <c r="AF318" i="4"/>
  <c r="AD318" i="4"/>
  <c r="Q318" i="4"/>
  <c r="AG317" i="4"/>
  <c r="AF317" i="4"/>
  <c r="AD317" i="4"/>
  <c r="Q317" i="4"/>
  <c r="AG316" i="4"/>
  <c r="AF316" i="4"/>
  <c r="AD316" i="4"/>
  <c r="Q316" i="4"/>
  <c r="AE316" i="4" s="1"/>
  <c r="AG315" i="4"/>
  <c r="AF315" i="4"/>
  <c r="AD315" i="4"/>
  <c r="Q315" i="4"/>
  <c r="AE315" i="4" s="1"/>
  <c r="AG314" i="4"/>
  <c r="AF314" i="4"/>
  <c r="AD314" i="4"/>
  <c r="Q314" i="4"/>
  <c r="AG313" i="4"/>
  <c r="AF313" i="4"/>
  <c r="AD313" i="4"/>
  <c r="Q313" i="4"/>
  <c r="AE313" i="4" s="1"/>
  <c r="AF312" i="4"/>
  <c r="AE312" i="4"/>
  <c r="AD312" i="4"/>
  <c r="Q312" i="4"/>
  <c r="AG312" i="4" s="1"/>
  <c r="AG311" i="4"/>
  <c r="AF311" i="4"/>
  <c r="AD311" i="4"/>
  <c r="Q311" i="4"/>
  <c r="AF310" i="4"/>
  <c r="AE310" i="4"/>
  <c r="AD310" i="4"/>
  <c r="Q310" i="4"/>
  <c r="AP309" i="4"/>
  <c r="AO309" i="4"/>
  <c r="AN309" i="4"/>
  <c r="AM309" i="4"/>
  <c r="AL309" i="4"/>
  <c r="AK309" i="4"/>
  <c r="AJ309" i="4"/>
  <c r="AI309" i="4"/>
  <c r="AH309" i="4"/>
  <c r="U309" i="4"/>
  <c r="L309" i="4"/>
  <c r="K309" i="4"/>
  <c r="J309" i="4"/>
  <c r="I309" i="4"/>
  <c r="AG308" i="4"/>
  <c r="AF308" i="4"/>
  <c r="AD308" i="4"/>
  <c r="Q308" i="4"/>
  <c r="AG307" i="4"/>
  <c r="AF307" i="4"/>
  <c r="AD307" i="4"/>
  <c r="Q307" i="4"/>
  <c r="AG306" i="4"/>
  <c r="AF306" i="4"/>
  <c r="AD306" i="4"/>
  <c r="Q306" i="4"/>
  <c r="AE306" i="4" s="1"/>
  <c r="AG305" i="4"/>
  <c r="AF305" i="4"/>
  <c r="AD305" i="4"/>
  <c r="Q305" i="4"/>
  <c r="AE305" i="4" s="1"/>
  <c r="AG304" i="4"/>
  <c r="AF304" i="4"/>
  <c r="AD304" i="4"/>
  <c r="Q304" i="4"/>
  <c r="AE304" i="4" s="1"/>
  <c r="AG303" i="4"/>
  <c r="AF303" i="4"/>
  <c r="AD303" i="4"/>
  <c r="Q303" i="4"/>
  <c r="AG302" i="4"/>
  <c r="AF302" i="4"/>
  <c r="AD302" i="4"/>
  <c r="Q302" i="4"/>
  <c r="AE302" i="4" s="1"/>
  <c r="AG301" i="4"/>
  <c r="AF301" i="4"/>
  <c r="AD301" i="4"/>
  <c r="Q301" i="4"/>
  <c r="AE301" i="4" s="1"/>
  <c r="AG300" i="4"/>
  <c r="AF300" i="4"/>
  <c r="AD300" i="4"/>
  <c r="Q300" i="4"/>
  <c r="AE300" i="4" s="1"/>
  <c r="AG299" i="4"/>
  <c r="AF299" i="4"/>
  <c r="AD299" i="4"/>
  <c r="Q299" i="4"/>
  <c r="AG298" i="4"/>
  <c r="AF298" i="4"/>
  <c r="AD298" i="4"/>
  <c r="Q298" i="4"/>
  <c r="AG297" i="4"/>
  <c r="AF297" i="4"/>
  <c r="AD297" i="4"/>
  <c r="Q297" i="4"/>
  <c r="AE297" i="4" s="1"/>
  <c r="AG296" i="4"/>
  <c r="AF296" i="4"/>
  <c r="AD296" i="4"/>
  <c r="Q296" i="4"/>
  <c r="AP295" i="4"/>
  <c r="AO295" i="4"/>
  <c r="AN295" i="4"/>
  <c r="AM295" i="4"/>
  <c r="AL295" i="4"/>
  <c r="AK295" i="4"/>
  <c r="AJ295" i="4"/>
  <c r="AI295" i="4"/>
  <c r="AH295" i="4"/>
  <c r="U295" i="4"/>
  <c r="L295" i="4"/>
  <c r="K295" i="4"/>
  <c r="J295" i="4"/>
  <c r="I295" i="4"/>
  <c r="AF294" i="4"/>
  <c r="AE294" i="4"/>
  <c r="AD294" i="4"/>
  <c r="Q294" i="4"/>
  <c r="AG294" i="4" s="1"/>
  <c r="AF293" i="4"/>
  <c r="AE293" i="4"/>
  <c r="AD293" i="4"/>
  <c r="Q293" i="4"/>
  <c r="AP292" i="4"/>
  <c r="AO292" i="4"/>
  <c r="AN292" i="4"/>
  <c r="AM292" i="4"/>
  <c r="AL292" i="4"/>
  <c r="AK292" i="4"/>
  <c r="AJ292" i="4"/>
  <c r="AI292" i="4"/>
  <c r="AH292" i="4"/>
  <c r="U292" i="4"/>
  <c r="L292" i="4"/>
  <c r="K292" i="4"/>
  <c r="J292" i="4"/>
  <c r="I292" i="4"/>
  <c r="AG291" i="4"/>
  <c r="AF291" i="4"/>
  <c r="AD291" i="4"/>
  <c r="Q291" i="4"/>
  <c r="AE291" i="4" s="1"/>
  <c r="AG290" i="4"/>
  <c r="AF290" i="4"/>
  <c r="AD290" i="4"/>
  <c r="Q290" i="4"/>
  <c r="AE290" i="4" s="1"/>
  <c r="AF289" i="4"/>
  <c r="AE289" i="4"/>
  <c r="AD289" i="4"/>
  <c r="Q289" i="4"/>
  <c r="AG288" i="4"/>
  <c r="AF288" i="4"/>
  <c r="AD288" i="4"/>
  <c r="Q288" i="4"/>
  <c r="AE288" i="4" s="1"/>
  <c r="AF287" i="4"/>
  <c r="AE287" i="4"/>
  <c r="AD287" i="4"/>
  <c r="Q287" i="4"/>
  <c r="AG287" i="4" s="1"/>
  <c r="AG286" i="4"/>
  <c r="AF286" i="4"/>
  <c r="AD286" i="4"/>
  <c r="Q286" i="4"/>
  <c r="AE286" i="4" s="1"/>
  <c r="AG285" i="4"/>
  <c r="AF285" i="4"/>
  <c r="AD285" i="4"/>
  <c r="Q285" i="4"/>
  <c r="AE285" i="4" s="1"/>
  <c r="AG284" i="4"/>
  <c r="AF284" i="4"/>
  <c r="AD284" i="4"/>
  <c r="Q284" i="4"/>
  <c r="AG283" i="4"/>
  <c r="AF283" i="4"/>
  <c r="AD283" i="4"/>
  <c r="Q283" i="4"/>
  <c r="AE283" i="4" s="1"/>
  <c r="AF282" i="4"/>
  <c r="AE282" i="4"/>
  <c r="AD282" i="4"/>
  <c r="Q282" i="4"/>
  <c r="AP281" i="4"/>
  <c r="AO281" i="4"/>
  <c r="AN281" i="4"/>
  <c r="AM281" i="4"/>
  <c r="AL281" i="4"/>
  <c r="AK281" i="4"/>
  <c r="AJ281" i="4"/>
  <c r="AI281" i="4"/>
  <c r="AH281" i="4"/>
  <c r="U281" i="4"/>
  <c r="L281" i="4"/>
  <c r="K281" i="4"/>
  <c r="J281" i="4"/>
  <c r="I281" i="4"/>
  <c r="AG280" i="4"/>
  <c r="AF280" i="4"/>
  <c r="AD280" i="4"/>
  <c r="Q280" i="4"/>
  <c r="AE280" i="4" s="1"/>
  <c r="AG279" i="4"/>
  <c r="AF279" i="4"/>
  <c r="AD279" i="4"/>
  <c r="Q279" i="4"/>
  <c r="AE279" i="4" s="1"/>
  <c r="AG278" i="4"/>
  <c r="AF278" i="4"/>
  <c r="AD278" i="4"/>
  <c r="Q278" i="4"/>
  <c r="AE278" i="4" s="1"/>
  <c r="AG277" i="4"/>
  <c r="AF277" i="4"/>
  <c r="AD277" i="4"/>
  <c r="Q277" i="4"/>
  <c r="AP276" i="4"/>
  <c r="AO276" i="4"/>
  <c r="AN276" i="4"/>
  <c r="AM276" i="4"/>
  <c r="AL276" i="4"/>
  <c r="AK276" i="4"/>
  <c r="AJ276" i="4"/>
  <c r="AI276" i="4"/>
  <c r="AH276" i="4"/>
  <c r="U276" i="4"/>
  <c r="L276" i="4"/>
  <c r="K276" i="4"/>
  <c r="J276" i="4"/>
  <c r="I276" i="4"/>
  <c r="AG275" i="4"/>
  <c r="AF275" i="4"/>
  <c r="AD275" i="4"/>
  <c r="Q275" i="4"/>
  <c r="AG274" i="4"/>
  <c r="AF274" i="4"/>
  <c r="AD274" i="4"/>
  <c r="Q274" i="4"/>
  <c r="AG273" i="4"/>
  <c r="AF273" i="4"/>
  <c r="AD273" i="4"/>
  <c r="Q273" i="4"/>
  <c r="AE273" i="4" s="1"/>
  <c r="AG272" i="4"/>
  <c r="AF272" i="4"/>
  <c r="AD272" i="4"/>
  <c r="Q272" i="4"/>
  <c r="AP271" i="4"/>
  <c r="AO271" i="4"/>
  <c r="AN271" i="4"/>
  <c r="AM271" i="4"/>
  <c r="AL271" i="4"/>
  <c r="AK271" i="4"/>
  <c r="AJ271" i="4"/>
  <c r="AI271" i="4"/>
  <c r="AH271" i="4"/>
  <c r="U271" i="4"/>
  <c r="L271" i="4"/>
  <c r="K271" i="4"/>
  <c r="J271" i="4"/>
  <c r="I271" i="4"/>
  <c r="AG270" i="4"/>
  <c r="AF270" i="4"/>
  <c r="AD270" i="4"/>
  <c r="Q270" i="4"/>
  <c r="AE270" i="4" s="1"/>
  <c r="AG269" i="4"/>
  <c r="AF269" i="4"/>
  <c r="AD269" i="4"/>
  <c r="Q269" i="4"/>
  <c r="AE269" i="4" s="1"/>
  <c r="AG268" i="4"/>
  <c r="AF268" i="4"/>
  <c r="AD268" i="4"/>
  <c r="Q268" i="4"/>
  <c r="AE268" i="4" s="1"/>
  <c r="AG267" i="4"/>
  <c r="AF267" i="4"/>
  <c r="AD267" i="4"/>
  <c r="Q267" i="4"/>
  <c r="AG266" i="4"/>
  <c r="AF266" i="4"/>
  <c r="AD266" i="4"/>
  <c r="Q266" i="4"/>
  <c r="AE266" i="4" s="1"/>
  <c r="AG265" i="4"/>
  <c r="AF265" i="4"/>
  <c r="AD265" i="4"/>
  <c r="Q265" i="4"/>
  <c r="AG264" i="4"/>
  <c r="AF264" i="4"/>
  <c r="AD264" i="4"/>
  <c r="Q264" i="4"/>
  <c r="AE264" i="4" s="1"/>
  <c r="AG263" i="4"/>
  <c r="AF263" i="4"/>
  <c r="AD263" i="4"/>
  <c r="Q263" i="4"/>
  <c r="AF262" i="4"/>
  <c r="AE262" i="4"/>
  <c r="AD262" i="4"/>
  <c r="Q262" i="4"/>
  <c r="AG262" i="4" s="1"/>
  <c r="AG261" i="4"/>
  <c r="AF261" i="4"/>
  <c r="AD261" i="4"/>
  <c r="Q261" i="4"/>
  <c r="AG260" i="4"/>
  <c r="AF260" i="4"/>
  <c r="AD260" i="4"/>
  <c r="Q260" i="4"/>
  <c r="AE260" i="4" s="1"/>
  <c r="AG259" i="4"/>
  <c r="AF259" i="4"/>
  <c r="AD259" i="4"/>
  <c r="Q259" i="4"/>
  <c r="AP258" i="4"/>
  <c r="AO258" i="4"/>
  <c r="AN258" i="4"/>
  <c r="AM258" i="4"/>
  <c r="AL258" i="4"/>
  <c r="AK258" i="4"/>
  <c r="AJ258" i="4"/>
  <c r="AI258" i="4"/>
  <c r="AH258" i="4"/>
  <c r="U258" i="4"/>
  <c r="L258" i="4"/>
  <c r="K258" i="4"/>
  <c r="J258" i="4"/>
  <c r="I258" i="4"/>
  <c r="AG257" i="4"/>
  <c r="AF257" i="4"/>
  <c r="AD257" i="4"/>
  <c r="Q257" i="4"/>
  <c r="AE257" i="4" s="1"/>
  <c r="AG256" i="4"/>
  <c r="AF256" i="4"/>
  <c r="AD256" i="4"/>
  <c r="Q256" i="4"/>
  <c r="AG255" i="4"/>
  <c r="AF255" i="4"/>
  <c r="AD255" i="4"/>
  <c r="Q255" i="4"/>
  <c r="AE255" i="4" s="1"/>
  <c r="AG254" i="4"/>
  <c r="AF254" i="4"/>
  <c r="AD254" i="4"/>
  <c r="Q254" i="4"/>
  <c r="AG253" i="4"/>
  <c r="AF253" i="4"/>
  <c r="AD253" i="4"/>
  <c r="Q253" i="4"/>
  <c r="AE253" i="4" s="1"/>
  <c r="AG252" i="4"/>
  <c r="AF252" i="4"/>
  <c r="AD252" i="4"/>
  <c r="Q252" i="4"/>
  <c r="AG251" i="4"/>
  <c r="AF251" i="4"/>
  <c r="AD251" i="4"/>
  <c r="Q251" i="4"/>
  <c r="AE251" i="4" s="1"/>
  <c r="AG250" i="4"/>
  <c r="AF250" i="4"/>
  <c r="AD250" i="4"/>
  <c r="Q250" i="4"/>
  <c r="AG249" i="4"/>
  <c r="AF249" i="4"/>
  <c r="AD249" i="4"/>
  <c r="Q249" i="4"/>
  <c r="AE249" i="4" s="1"/>
  <c r="AG248" i="4"/>
  <c r="AF248" i="4"/>
  <c r="AD248" i="4"/>
  <c r="Q248" i="4"/>
  <c r="AG247" i="4"/>
  <c r="AF247" i="4"/>
  <c r="AD247" i="4"/>
  <c r="Q247" i="4"/>
  <c r="AE247" i="4" s="1"/>
  <c r="AG246" i="4"/>
  <c r="AF246" i="4"/>
  <c r="AD246" i="4"/>
  <c r="Q246" i="4"/>
  <c r="AG245" i="4"/>
  <c r="AF245" i="4"/>
  <c r="AD245" i="4"/>
  <c r="Q245" i="4"/>
  <c r="AE245" i="4" s="1"/>
  <c r="AP244" i="4"/>
  <c r="AO244" i="4"/>
  <c r="AN244" i="4"/>
  <c r="AM244" i="4"/>
  <c r="AL244" i="4"/>
  <c r="AK244" i="4"/>
  <c r="AJ244" i="4"/>
  <c r="AI244" i="4"/>
  <c r="AH244" i="4"/>
  <c r="U244" i="4"/>
  <c r="L244" i="4"/>
  <c r="K244" i="4"/>
  <c r="J244" i="4"/>
  <c r="I244" i="4"/>
  <c r="AG243" i="4"/>
  <c r="AF243" i="4"/>
  <c r="AD243" i="4"/>
  <c r="Q243" i="4"/>
  <c r="AG242" i="4"/>
  <c r="AF242" i="4"/>
  <c r="AD242" i="4"/>
  <c r="Q242" i="4"/>
  <c r="AE242" i="4" s="1"/>
  <c r="AG241" i="4"/>
  <c r="AF241" i="4"/>
  <c r="AD241" i="4"/>
  <c r="Q241" i="4"/>
  <c r="AG240" i="4"/>
  <c r="AF240" i="4"/>
  <c r="AD240" i="4"/>
  <c r="Q240" i="4"/>
  <c r="AE240" i="4" s="1"/>
  <c r="AG239" i="4"/>
  <c r="AF239" i="4"/>
  <c r="AD239" i="4"/>
  <c r="Q239" i="4"/>
  <c r="AP238" i="4"/>
  <c r="AO238" i="4"/>
  <c r="AN238" i="4"/>
  <c r="AM238" i="4"/>
  <c r="AL238" i="4"/>
  <c r="AK238" i="4"/>
  <c r="AJ238" i="4"/>
  <c r="AI238" i="4"/>
  <c r="AH238" i="4"/>
  <c r="U238" i="4"/>
  <c r="L238" i="4"/>
  <c r="K238" i="4"/>
  <c r="J238" i="4"/>
  <c r="I238" i="4"/>
  <c r="AG237" i="4"/>
  <c r="AF237" i="4"/>
  <c r="AD237" i="4"/>
  <c r="Q237" i="4"/>
  <c r="AE237" i="4" s="1"/>
  <c r="AG236" i="4"/>
  <c r="AF236" i="4"/>
  <c r="AD236" i="4"/>
  <c r="Q236" i="4"/>
  <c r="AP235" i="4"/>
  <c r="AO235" i="4"/>
  <c r="AN235" i="4"/>
  <c r="AM235" i="4"/>
  <c r="AL235" i="4"/>
  <c r="AK235" i="4"/>
  <c r="AJ235" i="4"/>
  <c r="AI235" i="4"/>
  <c r="AH235" i="4"/>
  <c r="U235" i="4"/>
  <c r="L235" i="4"/>
  <c r="K235" i="4"/>
  <c r="J235" i="4"/>
  <c r="I235" i="4"/>
  <c r="AF234" i="4"/>
  <c r="AE234" i="4"/>
  <c r="AD234" i="4"/>
  <c r="Q234" i="4"/>
  <c r="AG234" i="4" s="1"/>
  <c r="AG233" i="4"/>
  <c r="AF233" i="4"/>
  <c r="AD233" i="4"/>
  <c r="Q233" i="4"/>
  <c r="AG232" i="4"/>
  <c r="AF232" i="4"/>
  <c r="AD232" i="4"/>
  <c r="Q232" i="4"/>
  <c r="AE232" i="4" s="1"/>
  <c r="AG231" i="4"/>
  <c r="AF231" i="4"/>
  <c r="AD231" i="4"/>
  <c r="Q231" i="4"/>
  <c r="AG230" i="4"/>
  <c r="AF230" i="4"/>
  <c r="AD230" i="4"/>
  <c r="Q230" i="4"/>
  <c r="AE230" i="4" s="1"/>
  <c r="AG229" i="4"/>
  <c r="AF229" i="4"/>
  <c r="AD229" i="4"/>
  <c r="Q229" i="4"/>
  <c r="AG228" i="4"/>
  <c r="AF228" i="4"/>
  <c r="AD228" i="4"/>
  <c r="Q228" i="4"/>
  <c r="AE228" i="4" s="1"/>
  <c r="AF227" i="4"/>
  <c r="AE227" i="4"/>
  <c r="AD227" i="4"/>
  <c r="Q227" i="4"/>
  <c r="AP226" i="4"/>
  <c r="AO226" i="4"/>
  <c r="AN226" i="4"/>
  <c r="AM226" i="4"/>
  <c r="AL226" i="4"/>
  <c r="AK226" i="4"/>
  <c r="AJ226" i="4"/>
  <c r="AI226" i="4"/>
  <c r="AH226" i="4"/>
  <c r="U226" i="4"/>
  <c r="L226" i="4"/>
  <c r="K226" i="4"/>
  <c r="J226" i="4"/>
  <c r="I226" i="4"/>
  <c r="AG225" i="4"/>
  <c r="AF225" i="4"/>
  <c r="AD225" i="4"/>
  <c r="Q225" i="4"/>
  <c r="AE225" i="4" s="1"/>
  <c r="AG224" i="4"/>
  <c r="AF224" i="4"/>
  <c r="AD224" i="4"/>
  <c r="Q224" i="4"/>
  <c r="AG223" i="4"/>
  <c r="AF223" i="4"/>
  <c r="AD223" i="4"/>
  <c r="Q223" i="4"/>
  <c r="AE223" i="4" s="1"/>
  <c r="AG222" i="4"/>
  <c r="AF222" i="4"/>
  <c r="AD222" i="4"/>
  <c r="Q222" i="4"/>
  <c r="AF221" i="4"/>
  <c r="AE221" i="4"/>
  <c r="AD221" i="4"/>
  <c r="Q221" i="4"/>
  <c r="AG221" i="4" s="1"/>
  <c r="AF220" i="4"/>
  <c r="AE220" i="4"/>
  <c r="AD220" i="4"/>
  <c r="Q220" i="4"/>
  <c r="AP219" i="4"/>
  <c r="AO219" i="4"/>
  <c r="AN219" i="4"/>
  <c r="AM219" i="4"/>
  <c r="AL219" i="4"/>
  <c r="AK219" i="4"/>
  <c r="AJ219" i="4"/>
  <c r="AI219" i="4"/>
  <c r="AH219" i="4"/>
  <c r="U219" i="4"/>
  <c r="L219" i="4"/>
  <c r="K219" i="4"/>
  <c r="J219" i="4"/>
  <c r="I219" i="4"/>
  <c r="AG218" i="4"/>
  <c r="AF218" i="4"/>
  <c r="AD218" i="4"/>
  <c r="Q218" i="4"/>
  <c r="AE218" i="4" s="1"/>
  <c r="AF217" i="4"/>
  <c r="AE217" i="4"/>
  <c r="AD217" i="4"/>
  <c r="Q217" i="4"/>
  <c r="AG216" i="4"/>
  <c r="AF216" i="4"/>
  <c r="AD216" i="4"/>
  <c r="Q216" i="4"/>
  <c r="AE216" i="4" s="1"/>
  <c r="AG215" i="4"/>
  <c r="AF215" i="4"/>
  <c r="AD215" i="4"/>
  <c r="Q215" i="4"/>
  <c r="AG214" i="4"/>
  <c r="AF214" i="4"/>
  <c r="AD214" i="4"/>
  <c r="Q214" i="4"/>
  <c r="AE214" i="4" s="1"/>
  <c r="AG213" i="4"/>
  <c r="AF213" i="4"/>
  <c r="AD213" i="4"/>
  <c r="Q213" i="4"/>
  <c r="AP212" i="4"/>
  <c r="AO212" i="4"/>
  <c r="AN212" i="4"/>
  <c r="AM212" i="4"/>
  <c r="AL212" i="4"/>
  <c r="AK212" i="4"/>
  <c r="AJ212" i="4"/>
  <c r="AI212" i="4"/>
  <c r="AH212" i="4"/>
  <c r="U212" i="4"/>
  <c r="L212" i="4"/>
  <c r="K212" i="4"/>
  <c r="J212" i="4"/>
  <c r="I212" i="4"/>
  <c r="AF211" i="4"/>
  <c r="AE211" i="4"/>
  <c r="AD211" i="4"/>
  <c r="Q211" i="4"/>
  <c r="AG211" i="4" s="1"/>
  <c r="AF210" i="4"/>
  <c r="AE210" i="4"/>
  <c r="AD210" i="4"/>
  <c r="Q210" i="4"/>
  <c r="AG209" i="4"/>
  <c r="AF209" i="4"/>
  <c r="AD209" i="4"/>
  <c r="Q209" i="4"/>
  <c r="AE209" i="4" s="1"/>
  <c r="AG208" i="4"/>
  <c r="AF208" i="4"/>
  <c r="AD208" i="4"/>
  <c r="Q208" i="4"/>
  <c r="AF207" i="4"/>
  <c r="AE207" i="4"/>
  <c r="AD207" i="4"/>
  <c r="Q207" i="4"/>
  <c r="AP206" i="4"/>
  <c r="AO206" i="4"/>
  <c r="AN206" i="4"/>
  <c r="AM206" i="4"/>
  <c r="AL206" i="4"/>
  <c r="AK206" i="4"/>
  <c r="AJ206" i="4"/>
  <c r="AI206" i="4"/>
  <c r="AH206" i="4"/>
  <c r="U206" i="4"/>
  <c r="L206" i="4"/>
  <c r="K206" i="4"/>
  <c r="J206" i="4"/>
  <c r="I206" i="4"/>
  <c r="AF205" i="4"/>
  <c r="AE205" i="4"/>
  <c r="AD205" i="4"/>
  <c r="Q205" i="4"/>
  <c r="AG205" i="4" s="1"/>
  <c r="AF204" i="4"/>
  <c r="AE204" i="4"/>
  <c r="AD204" i="4"/>
  <c r="Q204" i="4"/>
  <c r="AG202" i="4"/>
  <c r="AF202" i="4"/>
  <c r="AD202" i="4"/>
  <c r="Q202" i="4"/>
  <c r="AG201" i="4"/>
  <c r="AF201" i="4"/>
  <c r="AD201" i="4"/>
  <c r="Q201" i="4"/>
  <c r="AE201" i="4" s="1"/>
  <c r="AG200" i="4"/>
  <c r="AF200" i="4"/>
  <c r="AD200" i="4"/>
  <c r="Q200" i="4"/>
  <c r="AG199" i="4"/>
  <c r="AF199" i="4"/>
  <c r="AD199" i="4"/>
  <c r="Q199" i="4"/>
  <c r="AE199" i="4" s="1"/>
  <c r="AF198" i="4"/>
  <c r="AE198" i="4"/>
  <c r="AD198" i="4"/>
  <c r="Q198" i="4"/>
  <c r="AF197" i="4"/>
  <c r="AE197" i="4"/>
  <c r="AD197" i="4"/>
  <c r="Q197" i="4"/>
  <c r="AG197" i="4" s="1"/>
  <c r="AG196" i="4"/>
  <c r="AF196" i="4"/>
  <c r="AD196" i="4"/>
  <c r="Q196" i="4"/>
  <c r="AP195" i="4"/>
  <c r="AO195" i="4"/>
  <c r="AN195" i="4"/>
  <c r="AM195" i="4"/>
  <c r="AL195" i="4"/>
  <c r="AK195" i="4"/>
  <c r="AJ195" i="4"/>
  <c r="AI195" i="4"/>
  <c r="AH195" i="4"/>
  <c r="L195" i="4"/>
  <c r="K195" i="4"/>
  <c r="J195" i="4"/>
  <c r="I195" i="4"/>
  <c r="AG194" i="4"/>
  <c r="AF194" i="4"/>
  <c r="AD194" i="4"/>
  <c r="Q194" i="4"/>
  <c r="AE194" i="4" s="1"/>
  <c r="AF193" i="4"/>
  <c r="AE193" i="4"/>
  <c r="AD193" i="4"/>
  <c r="Q193" i="4"/>
  <c r="AG192" i="4"/>
  <c r="AF192" i="4"/>
  <c r="AD192" i="4"/>
  <c r="Q192" i="4"/>
  <c r="AE192" i="4" s="1"/>
  <c r="AG191" i="4"/>
  <c r="AF191" i="4"/>
  <c r="AD191" i="4"/>
  <c r="Q191" i="4"/>
  <c r="AF190" i="4"/>
  <c r="AE190" i="4"/>
  <c r="AD190" i="4"/>
  <c r="Q190" i="4"/>
  <c r="AG190" i="4" s="1"/>
  <c r="AG189" i="4"/>
  <c r="AF189" i="4"/>
  <c r="AD189" i="4"/>
  <c r="Q189" i="4"/>
  <c r="AG188" i="4"/>
  <c r="AF188" i="4"/>
  <c r="AD188" i="4"/>
  <c r="Q188" i="4"/>
  <c r="AE188" i="4" s="1"/>
  <c r="AG187" i="4"/>
  <c r="AF187" i="4"/>
  <c r="AD187" i="4"/>
  <c r="Q187" i="4"/>
  <c r="AP186" i="4"/>
  <c r="AO186" i="4"/>
  <c r="AN186" i="4"/>
  <c r="AM186" i="4"/>
  <c r="AL186" i="4"/>
  <c r="AK186" i="4"/>
  <c r="AJ186" i="4"/>
  <c r="AI186" i="4"/>
  <c r="AH186" i="4"/>
  <c r="U186" i="4"/>
  <c r="L186" i="4"/>
  <c r="K186" i="4"/>
  <c r="J186" i="4"/>
  <c r="I186" i="4"/>
  <c r="AG185" i="4"/>
  <c r="AF185" i="4"/>
  <c r="AD185" i="4"/>
  <c r="Q185" i="4"/>
  <c r="AE185" i="4" s="1"/>
  <c r="AG184" i="4"/>
  <c r="AF184" i="4"/>
  <c r="AD184" i="4"/>
  <c r="Q184" i="4"/>
  <c r="AG183" i="4"/>
  <c r="AF183" i="4"/>
  <c r="AD183" i="4"/>
  <c r="Q183" i="4"/>
  <c r="AE183" i="4" s="1"/>
  <c r="AF182" i="4"/>
  <c r="AE182" i="4"/>
  <c r="AD182" i="4"/>
  <c r="Q182" i="4"/>
  <c r="AG181" i="4"/>
  <c r="AF181" i="4"/>
  <c r="AD181" i="4"/>
  <c r="Q181" i="4"/>
  <c r="AE181" i="4" s="1"/>
  <c r="AG180" i="4"/>
  <c r="AF180" i="4"/>
  <c r="AD180" i="4"/>
  <c r="Q180" i="4"/>
  <c r="AF179" i="4"/>
  <c r="AE179" i="4"/>
  <c r="AD179" i="4"/>
  <c r="Q179" i="4"/>
  <c r="AG179" i="4" s="1"/>
  <c r="AF178" i="4"/>
  <c r="AE178" i="4"/>
  <c r="AD178" i="4"/>
  <c r="Q178" i="4"/>
  <c r="AG177" i="4"/>
  <c r="AF177" i="4"/>
  <c r="AD177" i="4"/>
  <c r="Q177" i="4"/>
  <c r="AE177" i="4" s="1"/>
  <c r="AF176" i="4"/>
  <c r="AE176" i="4"/>
  <c r="AD176" i="4"/>
  <c r="Q176" i="4"/>
  <c r="AP175" i="4"/>
  <c r="AO175" i="4"/>
  <c r="AN175" i="4"/>
  <c r="AM175" i="4"/>
  <c r="AL175" i="4"/>
  <c r="AK175" i="4"/>
  <c r="AJ175" i="4"/>
  <c r="AI175" i="4"/>
  <c r="AH175" i="4"/>
  <c r="U175" i="4"/>
  <c r="L175" i="4"/>
  <c r="K175" i="4"/>
  <c r="J175" i="4"/>
  <c r="I175" i="4"/>
  <c r="AF174" i="4"/>
  <c r="AE174" i="4"/>
  <c r="AD174" i="4"/>
  <c r="Q174" i="4"/>
  <c r="AG174" i="4" s="1"/>
  <c r="AF173" i="4"/>
  <c r="AE173" i="4"/>
  <c r="AD173" i="4"/>
  <c r="Q173" i="4"/>
  <c r="AF172" i="4"/>
  <c r="AE172" i="4"/>
  <c r="AD172" i="4"/>
  <c r="Q172" i="4"/>
  <c r="AG172" i="4" s="1"/>
  <c r="AG171" i="4"/>
  <c r="AF171" i="4"/>
  <c r="AD171" i="4"/>
  <c r="Q171" i="4"/>
  <c r="AF170" i="4"/>
  <c r="AE170" i="4"/>
  <c r="AD170" i="4"/>
  <c r="Q170" i="4"/>
  <c r="AG170" i="4" s="1"/>
  <c r="AG169" i="4"/>
  <c r="AF169" i="4"/>
  <c r="AD169" i="4"/>
  <c r="Q169" i="4"/>
  <c r="AG168" i="4"/>
  <c r="AF168" i="4"/>
  <c r="AD168" i="4"/>
  <c r="Q168" i="4"/>
  <c r="AE168" i="4" s="1"/>
  <c r="AG167" i="4"/>
  <c r="AF167" i="4"/>
  <c r="AD167" i="4"/>
  <c r="Q167" i="4"/>
  <c r="AG166" i="4"/>
  <c r="AF166" i="4"/>
  <c r="AD166" i="4"/>
  <c r="Q166" i="4"/>
  <c r="AE166" i="4" s="1"/>
  <c r="AF165" i="4"/>
  <c r="AE165" i="4"/>
  <c r="AD165" i="4"/>
  <c r="Q165" i="4"/>
  <c r="AF164" i="4"/>
  <c r="AE164" i="4"/>
  <c r="AD164" i="4"/>
  <c r="Q164" i="4"/>
  <c r="AG164" i="4" s="1"/>
  <c r="AP163" i="4"/>
  <c r="AO163" i="4"/>
  <c r="AN163" i="4"/>
  <c r="AM163" i="4"/>
  <c r="AL163" i="4"/>
  <c r="AK163" i="4"/>
  <c r="AJ163" i="4"/>
  <c r="AI163" i="4"/>
  <c r="AH163" i="4"/>
  <c r="U163" i="4"/>
  <c r="L163" i="4"/>
  <c r="K163" i="4"/>
  <c r="J163" i="4"/>
  <c r="I163" i="4"/>
  <c r="AG162" i="4"/>
  <c r="AF162" i="4"/>
  <c r="AD162" i="4"/>
  <c r="Q162" i="4"/>
  <c r="AG161" i="4"/>
  <c r="AF161" i="4"/>
  <c r="AD161" i="4"/>
  <c r="Q161" i="4"/>
  <c r="AE161" i="4" s="1"/>
  <c r="AG160" i="4"/>
  <c r="AF160" i="4"/>
  <c r="AD160" i="4"/>
  <c r="Q160" i="4"/>
  <c r="AG159" i="4"/>
  <c r="AF159" i="4"/>
  <c r="AD159" i="4"/>
  <c r="Q159" i="4"/>
  <c r="AE159" i="4" s="1"/>
  <c r="AF158" i="4"/>
  <c r="AE158" i="4"/>
  <c r="AD158" i="4"/>
  <c r="Q158" i="4"/>
  <c r="AG157" i="4"/>
  <c r="AF157" i="4"/>
  <c r="AD157" i="4"/>
  <c r="Q157" i="4"/>
  <c r="AE157" i="4" s="1"/>
  <c r="AG156" i="4"/>
  <c r="AF156" i="4"/>
  <c r="AD156" i="4"/>
  <c r="Q156" i="4"/>
  <c r="AF155" i="4"/>
  <c r="AE155" i="4"/>
  <c r="AD155" i="4"/>
  <c r="Q155" i="4"/>
  <c r="AG155" i="4" s="1"/>
  <c r="AG154" i="4"/>
  <c r="AF154" i="4"/>
  <c r="AD154" i="4"/>
  <c r="Q154" i="4"/>
  <c r="AG153" i="4"/>
  <c r="AF153" i="4"/>
  <c r="AD153" i="4"/>
  <c r="Q153" i="4"/>
  <c r="AE153" i="4" s="1"/>
  <c r="AG152" i="4"/>
  <c r="AF152" i="4"/>
  <c r="AD152" i="4"/>
  <c r="Q152" i="4"/>
  <c r="AG151" i="4"/>
  <c r="AF151" i="4"/>
  <c r="AD151" i="4"/>
  <c r="Q151" i="4"/>
  <c r="AE151" i="4" s="1"/>
  <c r="AG150" i="4"/>
  <c r="AF150" i="4"/>
  <c r="AD150" i="4"/>
  <c r="Q150" i="4"/>
  <c r="AG149" i="4"/>
  <c r="AF149" i="4"/>
  <c r="AD149" i="4"/>
  <c r="Q149" i="4"/>
  <c r="AE149" i="4" s="1"/>
  <c r="AG148" i="4"/>
  <c r="AF148" i="4"/>
  <c r="AD148" i="4"/>
  <c r="Q148" i="4"/>
  <c r="AG147" i="4"/>
  <c r="AF147" i="4"/>
  <c r="AD147" i="4"/>
  <c r="Q147" i="4"/>
  <c r="AE147" i="4" s="1"/>
  <c r="AG146" i="4"/>
  <c r="AF146" i="4"/>
  <c r="AD146" i="4"/>
  <c r="Q146" i="4"/>
  <c r="AG145" i="4"/>
  <c r="AF145" i="4"/>
  <c r="AD145" i="4"/>
  <c r="Q145" i="4"/>
  <c r="AE145" i="4" s="1"/>
  <c r="AG144" i="4"/>
  <c r="AF144" i="4"/>
  <c r="AD144" i="4"/>
  <c r="Q144" i="4"/>
  <c r="AG143" i="4"/>
  <c r="AF143" i="4"/>
  <c r="AD143" i="4"/>
  <c r="Q143" i="4"/>
  <c r="AE143" i="4" s="1"/>
  <c r="AG142" i="4"/>
  <c r="AF142" i="4"/>
  <c r="AD142" i="4"/>
  <c r="Q142" i="4"/>
  <c r="AG141" i="4"/>
  <c r="AF141" i="4"/>
  <c r="AD141" i="4"/>
  <c r="Q141" i="4"/>
  <c r="AE141" i="4" s="1"/>
  <c r="AG140" i="4"/>
  <c r="AF140" i="4"/>
  <c r="AD140" i="4"/>
  <c r="Q140" i="4"/>
  <c r="AG139" i="4"/>
  <c r="AF139" i="4"/>
  <c r="AD139" i="4"/>
  <c r="Q139" i="4"/>
  <c r="AE139" i="4" s="1"/>
  <c r="AP138" i="4"/>
  <c r="AO138" i="4"/>
  <c r="AN138" i="4"/>
  <c r="AM138" i="4"/>
  <c r="AL138" i="4"/>
  <c r="AK138" i="4"/>
  <c r="AJ138" i="4"/>
  <c r="AI138" i="4"/>
  <c r="AH138" i="4"/>
  <c r="U138" i="4"/>
  <c r="L138" i="4"/>
  <c r="K138" i="4"/>
  <c r="J138" i="4"/>
  <c r="I138" i="4"/>
  <c r="AG137" i="4"/>
  <c r="AF137" i="4"/>
  <c r="AD137" i="4"/>
  <c r="Q137" i="4"/>
  <c r="AF136" i="4"/>
  <c r="AE136" i="4"/>
  <c r="AD136" i="4"/>
  <c r="Q136" i="4"/>
  <c r="AG136" i="4" s="1"/>
  <c r="AG135" i="4"/>
  <c r="AF135" i="4"/>
  <c r="AD135" i="4"/>
  <c r="Q135" i="4"/>
  <c r="AG134" i="4"/>
  <c r="AF134" i="4"/>
  <c r="AD134" i="4"/>
  <c r="Q134" i="4"/>
  <c r="AE134" i="4" s="1"/>
  <c r="AG133" i="4"/>
  <c r="AF133" i="4"/>
  <c r="AD133" i="4"/>
  <c r="Q133" i="4"/>
  <c r="AG132" i="4"/>
  <c r="AF132" i="4"/>
  <c r="AD132" i="4"/>
  <c r="Q132" i="4"/>
  <c r="AE132" i="4" s="1"/>
  <c r="AG131" i="4"/>
  <c r="AF131" i="4"/>
  <c r="AD131" i="4"/>
  <c r="Q131" i="4"/>
  <c r="AG130" i="4"/>
  <c r="AF130" i="4"/>
  <c r="AD130" i="4"/>
  <c r="Q130" i="4"/>
  <c r="AE130" i="4" s="1"/>
  <c r="AG129" i="4"/>
  <c r="AF129" i="4"/>
  <c r="AD129" i="4"/>
  <c r="Q129" i="4"/>
  <c r="AG128" i="4"/>
  <c r="AF128" i="4"/>
  <c r="AD128" i="4"/>
  <c r="Q128" i="4"/>
  <c r="AE128" i="4" s="1"/>
  <c r="AG127" i="4"/>
  <c r="AF127" i="4"/>
  <c r="AD127" i="4"/>
  <c r="Q127" i="4"/>
  <c r="AG126" i="4"/>
  <c r="AF126" i="4"/>
  <c r="AD126" i="4"/>
  <c r="Q126" i="4"/>
  <c r="AE126" i="4" s="1"/>
  <c r="AG125" i="4"/>
  <c r="AF125" i="4"/>
  <c r="AD125" i="4"/>
  <c r="Q125" i="4"/>
  <c r="AG124" i="4"/>
  <c r="AF124" i="4"/>
  <c r="AD124" i="4"/>
  <c r="Q124" i="4"/>
  <c r="AE124" i="4" s="1"/>
  <c r="AG123" i="4"/>
  <c r="AF123" i="4"/>
  <c r="AD123" i="4"/>
  <c r="Q123" i="4"/>
  <c r="AG122" i="4"/>
  <c r="AF122" i="4"/>
  <c r="AD122" i="4"/>
  <c r="Q122" i="4"/>
  <c r="AE122" i="4" s="1"/>
  <c r="AP121" i="4"/>
  <c r="AO121" i="4"/>
  <c r="AN121" i="4"/>
  <c r="AM121" i="4"/>
  <c r="AL121" i="4"/>
  <c r="AK121" i="4"/>
  <c r="AJ121" i="4"/>
  <c r="AI121" i="4"/>
  <c r="AH121" i="4"/>
  <c r="U121" i="4"/>
  <c r="L121" i="4"/>
  <c r="K121" i="4"/>
  <c r="J121" i="4"/>
  <c r="I121" i="4"/>
  <c r="AF120" i="4"/>
  <c r="AE120" i="4"/>
  <c r="AD120" i="4"/>
  <c r="Q120" i="4"/>
  <c r="AF119" i="4"/>
  <c r="AE119" i="4"/>
  <c r="AD119" i="4"/>
  <c r="Q119" i="4"/>
  <c r="AG119" i="4" s="1"/>
  <c r="AG118" i="4"/>
  <c r="AF118" i="4"/>
  <c r="AD118" i="4"/>
  <c r="Q118" i="4"/>
  <c r="AP117" i="4"/>
  <c r="AO117" i="4"/>
  <c r="AN117" i="4"/>
  <c r="AM117" i="4"/>
  <c r="AL117" i="4"/>
  <c r="AK117" i="4"/>
  <c r="AJ117" i="4"/>
  <c r="AI117" i="4"/>
  <c r="AH117" i="4"/>
  <c r="U117" i="4"/>
  <c r="L117" i="4"/>
  <c r="K117" i="4"/>
  <c r="J117" i="4"/>
  <c r="I117" i="4"/>
  <c r="AF116" i="4"/>
  <c r="AE116" i="4"/>
  <c r="AD116" i="4"/>
  <c r="Q116" i="4"/>
  <c r="AG116" i="4" s="1"/>
  <c r="AF115" i="4"/>
  <c r="AE115" i="4"/>
  <c r="AD115" i="4"/>
  <c r="Q115" i="4"/>
  <c r="AG114" i="4"/>
  <c r="AF114" i="4"/>
  <c r="AD114" i="4"/>
  <c r="Q114" i="4"/>
  <c r="AE114" i="4" s="1"/>
  <c r="AG113" i="4"/>
  <c r="AF113" i="4"/>
  <c r="AD113" i="4"/>
  <c r="Q113" i="4"/>
  <c r="AG112" i="4"/>
  <c r="AF112" i="4"/>
  <c r="AD112" i="4"/>
  <c r="Q112" i="4"/>
  <c r="AE112" i="4" s="1"/>
  <c r="AG111" i="4"/>
  <c r="AF111" i="4"/>
  <c r="AD111" i="4"/>
  <c r="Q111" i="4"/>
  <c r="AG110" i="4"/>
  <c r="AF110" i="4"/>
  <c r="AD110" i="4"/>
  <c r="Q110" i="4"/>
  <c r="AE110" i="4" s="1"/>
  <c r="AG109" i="4"/>
  <c r="AF109" i="4"/>
  <c r="AD109" i="4"/>
  <c r="Q109" i="4"/>
  <c r="AP108" i="4"/>
  <c r="AO108" i="4"/>
  <c r="AN108" i="4"/>
  <c r="AM108" i="4"/>
  <c r="AL108" i="4"/>
  <c r="AK108" i="4"/>
  <c r="AJ108" i="4"/>
  <c r="AI108" i="4"/>
  <c r="AH108" i="4"/>
  <c r="U108" i="4"/>
  <c r="L108" i="4"/>
  <c r="K108" i="4"/>
  <c r="J108" i="4"/>
  <c r="I108" i="4"/>
  <c r="AG107" i="4"/>
  <c r="AF107" i="4"/>
  <c r="AD107" i="4"/>
  <c r="Q107" i="4"/>
  <c r="AE107" i="4" s="1"/>
  <c r="AG106" i="4"/>
  <c r="AF106" i="4"/>
  <c r="AD106" i="4"/>
  <c r="Q106" i="4"/>
  <c r="AF105" i="4"/>
  <c r="AE105" i="4"/>
  <c r="AD105" i="4"/>
  <c r="Q105" i="4"/>
  <c r="AG105" i="4" s="1"/>
  <c r="AG104" i="4"/>
  <c r="AF104" i="4"/>
  <c r="AD104" i="4"/>
  <c r="Q104" i="4"/>
  <c r="AG103" i="4"/>
  <c r="AF103" i="4"/>
  <c r="AD103" i="4"/>
  <c r="Q103" i="4"/>
  <c r="AE103" i="4" s="1"/>
  <c r="AG102" i="4"/>
  <c r="AF102" i="4"/>
  <c r="AD102" i="4"/>
  <c r="Q102" i="4"/>
  <c r="AG101" i="4"/>
  <c r="AF101" i="4"/>
  <c r="AD101" i="4"/>
  <c r="Q101" i="4"/>
  <c r="AE101" i="4" s="1"/>
  <c r="AG100" i="4"/>
  <c r="AF100" i="4"/>
  <c r="AD100" i="4"/>
  <c r="Q100" i="4"/>
  <c r="AG99" i="4"/>
  <c r="AF99" i="4"/>
  <c r="AD99" i="4"/>
  <c r="Q99" i="4"/>
  <c r="AE99" i="4" s="1"/>
  <c r="AF98" i="4"/>
  <c r="AE98" i="4"/>
  <c r="AD98" i="4"/>
  <c r="Q98" i="4"/>
  <c r="AP97" i="4"/>
  <c r="AO97" i="4"/>
  <c r="AN97" i="4"/>
  <c r="AM97" i="4"/>
  <c r="AL97" i="4"/>
  <c r="AK97" i="4"/>
  <c r="AJ97" i="4"/>
  <c r="AI97" i="4"/>
  <c r="AH97" i="4"/>
  <c r="U97" i="4"/>
  <c r="L97" i="4"/>
  <c r="K97" i="4"/>
  <c r="J97" i="4"/>
  <c r="I97" i="4"/>
  <c r="AF96" i="4"/>
  <c r="AE96" i="4"/>
  <c r="AD96" i="4"/>
  <c r="Q96" i="4"/>
  <c r="AG96" i="4" s="1"/>
  <c r="AG95" i="4"/>
  <c r="AF95" i="4"/>
  <c r="AD95" i="4"/>
  <c r="Q95" i="4"/>
  <c r="AG94" i="4"/>
  <c r="AF94" i="4"/>
  <c r="AD94" i="4"/>
  <c r="Q94" i="4"/>
  <c r="AE94" i="4" s="1"/>
  <c r="AG93" i="4"/>
  <c r="AF93" i="4"/>
  <c r="AD93" i="4"/>
  <c r="Q93" i="4"/>
  <c r="AG92" i="4"/>
  <c r="AF92" i="4"/>
  <c r="AD92" i="4"/>
  <c r="Q92" i="4"/>
  <c r="AE92" i="4" s="1"/>
  <c r="AG91" i="4"/>
  <c r="AF91" i="4"/>
  <c r="AD91" i="4"/>
  <c r="Q91" i="4"/>
  <c r="AG90" i="4"/>
  <c r="AF90" i="4"/>
  <c r="AD90" i="4"/>
  <c r="Q90" i="4"/>
  <c r="AE90" i="4" s="1"/>
  <c r="AG89" i="4"/>
  <c r="AF89" i="4"/>
  <c r="AD89" i="4"/>
  <c r="Q89" i="4"/>
  <c r="AP88" i="4"/>
  <c r="AO88" i="4"/>
  <c r="AN88" i="4"/>
  <c r="AM88" i="4"/>
  <c r="AL88" i="4"/>
  <c r="AK88" i="4"/>
  <c r="AJ88" i="4"/>
  <c r="AI88" i="4"/>
  <c r="AH88" i="4"/>
  <c r="U88" i="4"/>
  <c r="L88" i="4"/>
  <c r="K88" i="4"/>
  <c r="J88" i="4"/>
  <c r="I88" i="4"/>
  <c r="AG87" i="4"/>
  <c r="AF87" i="4"/>
  <c r="AD87" i="4"/>
  <c r="Q87" i="4"/>
  <c r="AE87" i="4" s="1"/>
  <c r="AG86" i="4"/>
  <c r="AF86" i="4"/>
  <c r="AD86" i="4"/>
  <c r="Q86" i="4"/>
  <c r="AG85" i="4"/>
  <c r="AF85" i="4"/>
  <c r="AD85" i="4"/>
  <c r="Q85" i="4"/>
  <c r="AE85" i="4" s="1"/>
  <c r="AG84" i="4"/>
  <c r="AF84" i="4"/>
  <c r="AD84" i="4"/>
  <c r="Q84" i="4"/>
  <c r="AG83" i="4"/>
  <c r="AF83" i="4"/>
  <c r="AD83" i="4"/>
  <c r="Q83" i="4"/>
  <c r="AE83" i="4" s="1"/>
  <c r="AG82" i="4"/>
  <c r="AF82" i="4"/>
  <c r="AD82" i="4"/>
  <c r="Q82" i="4"/>
  <c r="AG81" i="4"/>
  <c r="AF81" i="4"/>
  <c r="AD81" i="4"/>
  <c r="Q81" i="4"/>
  <c r="AE81" i="4" s="1"/>
  <c r="AG80" i="4"/>
  <c r="AF80" i="4"/>
  <c r="AD80" i="4"/>
  <c r="Q80" i="4"/>
  <c r="AG79" i="4"/>
  <c r="AF79" i="4"/>
  <c r="AD79" i="4"/>
  <c r="Q79" i="4"/>
  <c r="AE79" i="4" s="1"/>
  <c r="AG78" i="4"/>
  <c r="AF78" i="4"/>
  <c r="AD78" i="4"/>
  <c r="Q78" i="4"/>
  <c r="AG77" i="4"/>
  <c r="AF77" i="4"/>
  <c r="AD77" i="4"/>
  <c r="Q77" i="4"/>
  <c r="AE77" i="4" s="1"/>
  <c r="AG76" i="4"/>
  <c r="AF76" i="4"/>
  <c r="AD76" i="4"/>
  <c r="Q76" i="4"/>
  <c r="AG75" i="4"/>
  <c r="AF75" i="4"/>
  <c r="AD75" i="4"/>
  <c r="Q75" i="4"/>
  <c r="AE75" i="4" s="1"/>
  <c r="AG74" i="4"/>
  <c r="AF74" i="4"/>
  <c r="AD74" i="4"/>
  <c r="Q74" i="4"/>
  <c r="AG73" i="4"/>
  <c r="AF73" i="4"/>
  <c r="AD73" i="4"/>
  <c r="Q73" i="4"/>
  <c r="AE73" i="4" s="1"/>
  <c r="AG72" i="4"/>
  <c r="AF72" i="4"/>
  <c r="AD72" i="4"/>
  <c r="Q72" i="4"/>
  <c r="AP71" i="4"/>
  <c r="AO71" i="4"/>
  <c r="AN71" i="4"/>
  <c r="AM71" i="4"/>
  <c r="AL71" i="4"/>
  <c r="AK71" i="4"/>
  <c r="AJ71" i="4"/>
  <c r="AI71" i="4"/>
  <c r="AH71" i="4"/>
  <c r="U71" i="4"/>
  <c r="L71" i="4"/>
  <c r="K71" i="4"/>
  <c r="J71" i="4"/>
  <c r="I71" i="4"/>
  <c r="AG70" i="4"/>
  <c r="AF70" i="4"/>
  <c r="AD70" i="4"/>
  <c r="Q70" i="4"/>
  <c r="AE70" i="4" s="1"/>
  <c r="AG69" i="4"/>
  <c r="AF69" i="4"/>
  <c r="AD69" i="4"/>
  <c r="Q69" i="4"/>
  <c r="AG68" i="4"/>
  <c r="AF68" i="4"/>
  <c r="AD68" i="4"/>
  <c r="Q68" i="4"/>
  <c r="AE68" i="4" s="1"/>
  <c r="AG67" i="4"/>
  <c r="AF67" i="4"/>
  <c r="AD67" i="4"/>
  <c r="Q67" i="4"/>
  <c r="AG66" i="4"/>
  <c r="AF66" i="4"/>
  <c r="AD66" i="4"/>
  <c r="Q66" i="4"/>
  <c r="AE66" i="4" s="1"/>
  <c r="AG65" i="4"/>
  <c r="AF65" i="4"/>
  <c r="AD65" i="4"/>
  <c r="Q65" i="4"/>
  <c r="AG64" i="4"/>
  <c r="AF64" i="4"/>
  <c r="AD64" i="4"/>
  <c r="Q64" i="4"/>
  <c r="AG63" i="4"/>
  <c r="AF63" i="4"/>
  <c r="AD63" i="4"/>
  <c r="Q63" i="4"/>
  <c r="AE63" i="4" s="1"/>
  <c r="AG62" i="4"/>
  <c r="AF62" i="4"/>
  <c r="AD62" i="4"/>
  <c r="Q62" i="4"/>
  <c r="AE62" i="4" s="1"/>
  <c r="AG61" i="4"/>
  <c r="AF61" i="4"/>
  <c r="AD61" i="4"/>
  <c r="Q61" i="4"/>
  <c r="AG60" i="4"/>
  <c r="AF60" i="4"/>
  <c r="AD60" i="4"/>
  <c r="Q60" i="4"/>
  <c r="AF59" i="4"/>
  <c r="AE59" i="4"/>
  <c r="AD59" i="4"/>
  <c r="Q59" i="4"/>
  <c r="AG59" i="4" s="1"/>
  <c r="AG58" i="4"/>
  <c r="AF58" i="4"/>
  <c r="AD58" i="4"/>
  <c r="Q58" i="4"/>
  <c r="AE58" i="4" s="1"/>
  <c r="AG57" i="4"/>
  <c r="AF57" i="4"/>
  <c r="AD57" i="4"/>
  <c r="Q57" i="4"/>
  <c r="AG56" i="4"/>
  <c r="AF56" i="4"/>
  <c r="AD56" i="4"/>
  <c r="Q56" i="4"/>
  <c r="AG55" i="4"/>
  <c r="AF55" i="4"/>
  <c r="AD55" i="4"/>
  <c r="Q55" i="4"/>
  <c r="AE55" i="4" s="1"/>
  <c r="AP54" i="4"/>
  <c r="AO54" i="4"/>
  <c r="AN54" i="4"/>
  <c r="AM54" i="4"/>
  <c r="AL54" i="4"/>
  <c r="AK54" i="4"/>
  <c r="AJ54" i="4"/>
  <c r="AI54" i="4"/>
  <c r="AH54" i="4"/>
  <c r="U54" i="4"/>
  <c r="L54" i="4"/>
  <c r="K54" i="4"/>
  <c r="J54" i="4"/>
  <c r="I54" i="4"/>
  <c r="AG53" i="4"/>
  <c r="AF53" i="4"/>
  <c r="AD53" i="4"/>
  <c r="Q53" i="4"/>
  <c r="AG52" i="4"/>
  <c r="AF52" i="4"/>
  <c r="AD52" i="4"/>
  <c r="Q52" i="4"/>
  <c r="AE52" i="4" s="1"/>
  <c r="AG51" i="4"/>
  <c r="AF51" i="4"/>
  <c r="AD51" i="4"/>
  <c r="Q51" i="4"/>
  <c r="AE51" i="4" s="1"/>
  <c r="AG50" i="4"/>
  <c r="AF50" i="4"/>
  <c r="AD50" i="4"/>
  <c r="Q50" i="4"/>
  <c r="AG49" i="4"/>
  <c r="AF49" i="4"/>
  <c r="AD49" i="4"/>
  <c r="Q49" i="4"/>
  <c r="AG48" i="4"/>
  <c r="AF48" i="4"/>
  <c r="AD48" i="4"/>
  <c r="Q48" i="4"/>
  <c r="AE48" i="4" s="1"/>
  <c r="AG47" i="4"/>
  <c r="AF47" i="4"/>
  <c r="AD47" i="4"/>
  <c r="Q47" i="4"/>
  <c r="AE47" i="4" s="1"/>
  <c r="AG46" i="4"/>
  <c r="AF46" i="4"/>
  <c r="AD46" i="4"/>
  <c r="Q46" i="4"/>
  <c r="AF45" i="4"/>
  <c r="AE45" i="4"/>
  <c r="AD45" i="4"/>
  <c r="Q45" i="4"/>
  <c r="AG45" i="4" s="1"/>
  <c r="AG44" i="4"/>
  <c r="AF44" i="4"/>
  <c r="AD44" i="4"/>
  <c r="Q44" i="4"/>
  <c r="AE44" i="4" s="1"/>
  <c r="AG43" i="4"/>
  <c r="AF43" i="4"/>
  <c r="AD43" i="4"/>
  <c r="Q43" i="4"/>
  <c r="AE43" i="4" s="1"/>
  <c r="AF42" i="4"/>
  <c r="AE42" i="4"/>
  <c r="AD42" i="4"/>
  <c r="Q42" i="4"/>
  <c r="AG42" i="4" s="1"/>
  <c r="AF41" i="4"/>
  <c r="AE41" i="4"/>
  <c r="AD41" i="4"/>
  <c r="Q41" i="4"/>
  <c r="AG41" i="4" s="1"/>
  <c r="AG40" i="4"/>
  <c r="AF40" i="4"/>
  <c r="AD40" i="4"/>
  <c r="Q40" i="4"/>
  <c r="AE40" i="4" s="1"/>
  <c r="AG39" i="4"/>
  <c r="AF39" i="4"/>
  <c r="AD39" i="4"/>
  <c r="Q39" i="4"/>
  <c r="AE39" i="4" s="1"/>
  <c r="AF38" i="4"/>
  <c r="AE38" i="4"/>
  <c r="AD38" i="4"/>
  <c r="Q38" i="4"/>
  <c r="AG38" i="4" s="1"/>
  <c r="AF37" i="4"/>
  <c r="AE37" i="4"/>
  <c r="AD37" i="4"/>
  <c r="Q37" i="4"/>
  <c r="AG37" i="4" s="1"/>
  <c r="AF36" i="4"/>
  <c r="AE36" i="4"/>
  <c r="AD36" i="4"/>
  <c r="Q36" i="4"/>
  <c r="AG36" i="4" s="1"/>
  <c r="AF35" i="4"/>
  <c r="AE35" i="4"/>
  <c r="AD35" i="4"/>
  <c r="Q35" i="4"/>
  <c r="AG35" i="4" s="1"/>
  <c r="AG34" i="4"/>
  <c r="AF34" i="4"/>
  <c r="AD34" i="4"/>
  <c r="Q34" i="4"/>
  <c r="AP33" i="4"/>
  <c r="AO33" i="4"/>
  <c r="AN33" i="4"/>
  <c r="AM33" i="4"/>
  <c r="AL33" i="4"/>
  <c r="AK33" i="4"/>
  <c r="AJ33" i="4"/>
  <c r="AI33" i="4"/>
  <c r="AH33" i="4"/>
  <c r="U33" i="4"/>
  <c r="AP32" i="4"/>
  <c r="AO32" i="4"/>
  <c r="AN32" i="4"/>
  <c r="AM32" i="4"/>
  <c r="AL32" i="4"/>
  <c r="AK32" i="4"/>
  <c r="AJ32" i="4"/>
  <c r="AI32" i="4"/>
  <c r="AH32" i="4"/>
  <c r="AG32" i="4"/>
  <c r="AF32" i="4"/>
  <c r="AD32" i="4"/>
  <c r="Q32" i="4"/>
  <c r="AP31" i="4"/>
  <c r="AO31" i="4"/>
  <c r="AN31" i="4"/>
  <c r="AM31" i="4"/>
  <c r="AL31" i="4"/>
  <c r="AK31" i="4"/>
  <c r="AJ31" i="4"/>
  <c r="AI31" i="4"/>
  <c r="AH31" i="4"/>
  <c r="AG31" i="4"/>
  <c r="AF31" i="4"/>
  <c r="AD31" i="4"/>
  <c r="Q31" i="4"/>
  <c r="AE31" i="4" s="1"/>
  <c r="AP30" i="4"/>
  <c r="AO30" i="4"/>
  <c r="AN30" i="4"/>
  <c r="AM30" i="4"/>
  <c r="AL30" i="4"/>
  <c r="AK30" i="4"/>
  <c r="AJ30" i="4"/>
  <c r="AI30" i="4"/>
  <c r="AH30" i="4"/>
  <c r="AG30" i="4"/>
  <c r="AF30" i="4"/>
  <c r="AD30" i="4"/>
  <c r="Q30" i="4"/>
  <c r="AP29" i="4"/>
  <c r="AO29" i="4"/>
  <c r="AN29" i="4"/>
  <c r="AM29" i="4"/>
  <c r="AL29" i="4"/>
  <c r="AK29" i="4"/>
  <c r="AJ29" i="4"/>
  <c r="AI29" i="4"/>
  <c r="AH29" i="4"/>
  <c r="AG29" i="4"/>
  <c r="AF29" i="4"/>
  <c r="AD29" i="4"/>
  <c r="Q29" i="4"/>
  <c r="AE29" i="4" s="1"/>
  <c r="AP28" i="4"/>
  <c r="AO28" i="4"/>
  <c r="AN28" i="4"/>
  <c r="AM28" i="4"/>
  <c r="AL28" i="4"/>
  <c r="AK28" i="4"/>
  <c r="AJ28" i="4"/>
  <c r="AI28" i="4"/>
  <c r="AH28" i="4"/>
  <c r="AF28" i="4"/>
  <c r="AE28" i="4"/>
  <c r="AD28" i="4"/>
  <c r="Q28" i="4"/>
  <c r="AG28" i="4" s="1"/>
  <c r="AP27" i="4"/>
  <c r="AO27" i="4"/>
  <c r="AN27" i="4"/>
  <c r="AM27" i="4"/>
  <c r="AL27" i="4"/>
  <c r="AK27" i="4"/>
  <c r="AJ27" i="4"/>
  <c r="AI27" i="4"/>
  <c r="AH27" i="4"/>
  <c r="AF27" i="4"/>
  <c r="AE27" i="4"/>
  <c r="AD27" i="4"/>
  <c r="Q27" i="4"/>
  <c r="AG27" i="4" s="1"/>
  <c r="AP26" i="4"/>
  <c r="AO26" i="4"/>
  <c r="AN26" i="4"/>
  <c r="AM26" i="4"/>
  <c r="AL26" i="4"/>
  <c r="AK26" i="4"/>
  <c r="AJ26" i="4"/>
  <c r="AI26" i="4"/>
  <c r="AH26" i="4"/>
  <c r="AG26" i="4"/>
  <c r="AF26" i="4"/>
  <c r="AD26" i="4"/>
  <c r="Q26" i="4"/>
  <c r="AP25" i="4"/>
  <c r="AO25" i="4"/>
  <c r="AN25" i="4"/>
  <c r="AM25" i="4"/>
  <c r="AL25" i="4"/>
  <c r="AK25" i="4"/>
  <c r="AJ25" i="4"/>
  <c r="AI25" i="4"/>
  <c r="AH25" i="4"/>
  <c r="AG25" i="4"/>
  <c r="AF25" i="4"/>
  <c r="AD25" i="4"/>
  <c r="Q25" i="4"/>
  <c r="AE25" i="4" s="1"/>
  <c r="U24" i="4"/>
  <c r="L24" i="4"/>
  <c r="J24" i="4"/>
  <c r="I24" i="4"/>
  <c r="AT20" i="4"/>
  <c r="AS20" i="4"/>
  <c r="AR20" i="4"/>
  <c r="AQ20" i="4"/>
  <c r="AC20" i="4"/>
  <c r="AB20" i="4"/>
  <c r="AA20" i="4"/>
  <c r="Z20" i="4"/>
  <c r="Y20" i="4"/>
  <c r="X20" i="4"/>
  <c r="W20" i="4"/>
  <c r="H20" i="4"/>
  <c r="G20" i="4"/>
  <c r="F20" i="4"/>
  <c r="E20" i="4"/>
  <c r="O148" i="4" l="1"/>
  <c r="R148" i="4" s="1"/>
  <c r="L20" i="4"/>
  <c r="AG647" i="4"/>
  <c r="S591" i="4"/>
  <c r="P664" i="4"/>
  <c r="S664" i="4" s="1"/>
  <c r="P666" i="4"/>
  <c r="S666" i="4" s="1"/>
  <c r="P668" i="4"/>
  <c r="S668" i="4" s="1"/>
  <c r="P670" i="4"/>
  <c r="S670" i="4" s="1"/>
  <c r="P672" i="4"/>
  <c r="S672" i="4" s="1"/>
  <c r="P674" i="4"/>
  <c r="S674" i="4" s="1"/>
  <c r="P663" i="4"/>
  <c r="S663" i="4" s="1"/>
  <c r="P665" i="4"/>
  <c r="S665" i="4" s="1"/>
  <c r="P673" i="4"/>
  <c r="S673" i="4" s="1"/>
  <c r="P667" i="4"/>
  <c r="S667" i="4" s="1"/>
  <c r="P669" i="4"/>
  <c r="S669" i="4" s="1"/>
  <c r="P671" i="4"/>
  <c r="S671" i="4" s="1"/>
  <c r="AG592" i="4"/>
  <c r="E8" i="6"/>
  <c r="O576" i="4"/>
  <c r="R576" i="4" s="1"/>
  <c r="T576" i="4" s="1"/>
  <c r="O578" i="4"/>
  <c r="R578" i="4" s="1"/>
  <c r="T578" i="4" s="1"/>
  <c r="O580" i="4"/>
  <c r="R580" i="4" s="1"/>
  <c r="T580" i="4" s="1"/>
  <c r="O582" i="4"/>
  <c r="R582" i="4" s="1"/>
  <c r="O584" i="4"/>
  <c r="R584" i="4" s="1"/>
  <c r="T584" i="4" s="1"/>
  <c r="O586" i="4"/>
  <c r="R586" i="4" s="1"/>
  <c r="O588" i="4"/>
  <c r="R588" i="4" s="1"/>
  <c r="O590" i="4"/>
  <c r="R590" i="4" s="1"/>
  <c r="T590" i="4" s="1"/>
  <c r="O592" i="4"/>
  <c r="R592" i="4" s="1"/>
  <c r="T592" i="4" s="1"/>
  <c r="O594" i="4"/>
  <c r="R594" i="4" s="1"/>
  <c r="T594" i="4" s="1"/>
  <c r="O596" i="4"/>
  <c r="R596" i="4" s="1"/>
  <c r="T596" i="4" s="1"/>
  <c r="O598" i="4"/>
  <c r="R598" i="4" s="1"/>
  <c r="T598" i="4" s="1"/>
  <c r="O600" i="4"/>
  <c r="R600" i="4" s="1"/>
  <c r="O602" i="4"/>
  <c r="R602" i="4" s="1"/>
  <c r="T602" i="4" s="1"/>
  <c r="O604" i="4"/>
  <c r="R604" i="4" s="1"/>
  <c r="O606" i="4"/>
  <c r="O608" i="4"/>
  <c r="R608" i="4" s="1"/>
  <c r="T608" i="4" s="1"/>
  <c r="O610" i="4"/>
  <c r="R610" i="4" s="1"/>
  <c r="T610" i="4" s="1"/>
  <c r="O612" i="4"/>
  <c r="R612" i="4" s="1"/>
  <c r="T612" i="4" s="1"/>
  <c r="O614" i="4"/>
  <c r="R614" i="4" s="1"/>
  <c r="T614" i="4" s="1"/>
  <c r="O616" i="4"/>
  <c r="R616" i="4" s="1"/>
  <c r="T616" i="4" s="1"/>
  <c r="O618" i="4"/>
  <c r="R618" i="4" s="1"/>
  <c r="O620" i="4"/>
  <c r="R620" i="4" s="1"/>
  <c r="T620" i="4" s="1"/>
  <c r="O575" i="4"/>
  <c r="R575" i="4" s="1"/>
  <c r="T575" i="4" s="1"/>
  <c r="O581" i="4"/>
  <c r="O589" i="4"/>
  <c r="R589" i="4" s="1"/>
  <c r="O597" i="4"/>
  <c r="R597" i="4" s="1"/>
  <c r="O605" i="4"/>
  <c r="R605" i="4" s="1"/>
  <c r="O613" i="4"/>
  <c r="R613" i="4" s="1"/>
  <c r="T613" i="4" s="1"/>
  <c r="O621" i="4"/>
  <c r="R621" i="4" s="1"/>
  <c r="T621" i="4" s="1"/>
  <c r="O583" i="4"/>
  <c r="R583" i="4" s="1"/>
  <c r="T583" i="4" s="1"/>
  <c r="O591" i="4"/>
  <c r="R591" i="4" s="1"/>
  <c r="O599" i="4"/>
  <c r="R599" i="4" s="1"/>
  <c r="O607" i="4"/>
  <c r="R607" i="4" s="1"/>
  <c r="O615" i="4"/>
  <c r="R615" i="4" s="1"/>
  <c r="O577" i="4"/>
  <c r="R577" i="4" s="1"/>
  <c r="O585" i="4"/>
  <c r="R585" i="4" s="1"/>
  <c r="O593" i="4"/>
  <c r="R593" i="4" s="1"/>
  <c r="O601" i="4"/>
  <c r="R601" i="4" s="1"/>
  <c r="T601" i="4" s="1"/>
  <c r="O609" i="4"/>
  <c r="R609" i="4" s="1"/>
  <c r="T609" i="4" s="1"/>
  <c r="O617" i="4"/>
  <c r="R617" i="4" s="1"/>
  <c r="O587" i="4"/>
  <c r="R587" i="4" s="1"/>
  <c r="T587" i="4" s="1"/>
  <c r="O619" i="4"/>
  <c r="R619" i="4" s="1"/>
  <c r="T619" i="4" s="1"/>
  <c r="O595" i="4"/>
  <c r="R595" i="4" s="1"/>
  <c r="O603" i="4"/>
  <c r="R603" i="4" s="1"/>
  <c r="T603" i="4" s="1"/>
  <c r="O579" i="4"/>
  <c r="O611" i="4"/>
  <c r="R611" i="4" s="1"/>
  <c r="O243" i="4"/>
  <c r="R243" i="4" s="1"/>
  <c r="O235" i="4"/>
  <c r="R235" i="4" s="1"/>
  <c r="O227" i="4"/>
  <c r="R227" i="4" s="1"/>
  <c r="T227" i="4" s="1"/>
  <c r="O219" i="4"/>
  <c r="R219" i="4" s="1"/>
  <c r="O211" i="4"/>
  <c r="R211" i="4" s="1"/>
  <c r="T211" i="4" s="1"/>
  <c r="O202" i="4"/>
  <c r="R202" i="4" s="1"/>
  <c r="O194" i="4"/>
  <c r="R194" i="4" s="1"/>
  <c r="T194" i="4" s="1"/>
  <c r="O186" i="4"/>
  <c r="R186" i="4" s="1"/>
  <c r="O178" i="4"/>
  <c r="R178" i="4" s="1"/>
  <c r="T178" i="4" s="1"/>
  <c r="O170" i="4"/>
  <c r="R170" i="4" s="1"/>
  <c r="T170" i="4" s="1"/>
  <c r="O162" i="4"/>
  <c r="R162" i="4" s="1"/>
  <c r="T162" i="4" s="1"/>
  <c r="O154" i="4"/>
  <c r="R154" i="4" s="1"/>
  <c r="T154" i="4" s="1"/>
  <c r="O146" i="4"/>
  <c r="R146" i="4" s="1"/>
  <c r="T146" i="4" s="1"/>
  <c r="O546" i="4"/>
  <c r="O544" i="4"/>
  <c r="R544" i="4" s="1"/>
  <c r="O542" i="4"/>
  <c r="R542" i="4" s="1"/>
  <c r="O540" i="4"/>
  <c r="R540" i="4" s="1"/>
  <c r="O538" i="4"/>
  <c r="R538" i="4" s="1"/>
  <c r="O536" i="4"/>
  <c r="O534" i="4"/>
  <c r="R534" i="4" s="1"/>
  <c r="O532" i="4"/>
  <c r="R532" i="4" s="1"/>
  <c r="O530" i="4"/>
  <c r="R530" i="4" s="1"/>
  <c r="O528" i="4"/>
  <c r="R528" i="4" s="1"/>
  <c r="O526" i="4"/>
  <c r="R526" i="4" s="1"/>
  <c r="O524" i="4"/>
  <c r="R524" i="4" s="1"/>
  <c r="O522" i="4"/>
  <c r="R522" i="4" s="1"/>
  <c r="O520" i="4"/>
  <c r="R520" i="4" s="1"/>
  <c r="O518" i="4"/>
  <c r="O516" i="4"/>
  <c r="R516" i="4" s="1"/>
  <c r="O514" i="4"/>
  <c r="R514" i="4" s="1"/>
  <c r="O512" i="4"/>
  <c r="R512" i="4" s="1"/>
  <c r="O510" i="4"/>
  <c r="R510" i="4" s="1"/>
  <c r="O508" i="4"/>
  <c r="R508" i="4" s="1"/>
  <c r="O506" i="4"/>
  <c r="R506" i="4" s="1"/>
  <c r="O504" i="4"/>
  <c r="R504" i="4" s="1"/>
  <c r="O502" i="4"/>
  <c r="R502" i="4" s="1"/>
  <c r="O500" i="4"/>
  <c r="R500" i="4" s="1"/>
  <c r="O498" i="4"/>
  <c r="R498" i="4" s="1"/>
  <c r="O496" i="4"/>
  <c r="R496" i="4" s="1"/>
  <c r="O494" i="4"/>
  <c r="R494" i="4" s="1"/>
  <c r="O492" i="4"/>
  <c r="R492" i="4" s="1"/>
  <c r="O490" i="4"/>
  <c r="R490" i="4" s="1"/>
  <c r="O488" i="4"/>
  <c r="R488" i="4" s="1"/>
  <c r="O486" i="4"/>
  <c r="R486" i="4" s="1"/>
  <c r="O484" i="4"/>
  <c r="R484" i="4" s="1"/>
  <c r="O482" i="4"/>
  <c r="R482" i="4" s="1"/>
  <c r="O480" i="4"/>
  <c r="R480" i="4" s="1"/>
  <c r="O478" i="4"/>
  <c r="R478" i="4" s="1"/>
  <c r="O545" i="4"/>
  <c r="R545" i="4" s="1"/>
  <c r="O543" i="4"/>
  <c r="R543" i="4" s="1"/>
  <c r="O541" i="4"/>
  <c r="R541" i="4" s="1"/>
  <c r="O539" i="4"/>
  <c r="R539" i="4" s="1"/>
  <c r="O537" i="4"/>
  <c r="R537" i="4" s="1"/>
  <c r="O535" i="4"/>
  <c r="R535" i="4" s="1"/>
  <c r="O533" i="4"/>
  <c r="R533" i="4" s="1"/>
  <c r="O531" i="4"/>
  <c r="R531" i="4" s="1"/>
  <c r="O529" i="4"/>
  <c r="R529" i="4" s="1"/>
  <c r="O527" i="4"/>
  <c r="R527" i="4" s="1"/>
  <c r="O525" i="4"/>
  <c r="R525" i="4" s="1"/>
  <c r="O523" i="4"/>
  <c r="R523" i="4" s="1"/>
  <c r="O521" i="4"/>
  <c r="R521" i="4" s="1"/>
  <c r="O519" i="4"/>
  <c r="R519" i="4" s="1"/>
  <c r="O517" i="4"/>
  <c r="R517" i="4" s="1"/>
  <c r="O515" i="4"/>
  <c r="R515" i="4" s="1"/>
  <c r="O513" i="4"/>
  <c r="R513" i="4" s="1"/>
  <c r="O511" i="4"/>
  <c r="R511" i="4" s="1"/>
  <c r="O509" i="4"/>
  <c r="R509" i="4" s="1"/>
  <c r="O507" i="4"/>
  <c r="R507" i="4" s="1"/>
  <c r="O505" i="4"/>
  <c r="O503" i="4"/>
  <c r="R503" i="4" s="1"/>
  <c r="O501" i="4"/>
  <c r="R501" i="4" s="1"/>
  <c r="O499" i="4"/>
  <c r="R499" i="4" s="1"/>
  <c r="O497" i="4"/>
  <c r="R497" i="4" s="1"/>
  <c r="O495" i="4"/>
  <c r="R495" i="4" s="1"/>
  <c r="O493" i="4"/>
  <c r="R493" i="4" s="1"/>
  <c r="O491" i="4"/>
  <c r="R491" i="4" s="1"/>
  <c r="O489" i="4"/>
  <c r="R489" i="4" s="1"/>
  <c r="O487" i="4"/>
  <c r="R487" i="4" s="1"/>
  <c r="O485" i="4"/>
  <c r="R485" i="4" s="1"/>
  <c r="O483" i="4"/>
  <c r="R483" i="4" s="1"/>
  <c r="O481" i="4"/>
  <c r="R481" i="4" s="1"/>
  <c r="O479" i="4"/>
  <c r="R479" i="4" s="1"/>
  <c r="O477" i="4"/>
  <c r="O476" i="4"/>
  <c r="R476" i="4" s="1"/>
  <c r="O474" i="4"/>
  <c r="R474" i="4" s="1"/>
  <c r="O472" i="4"/>
  <c r="R472" i="4" s="1"/>
  <c r="O470" i="4"/>
  <c r="R470" i="4" s="1"/>
  <c r="O468" i="4"/>
  <c r="R468" i="4" s="1"/>
  <c r="O466" i="4"/>
  <c r="R466" i="4" s="1"/>
  <c r="O464" i="4"/>
  <c r="R464" i="4" s="1"/>
  <c r="O462" i="4"/>
  <c r="R462" i="4" s="1"/>
  <c r="O460" i="4"/>
  <c r="R460" i="4" s="1"/>
  <c r="O458" i="4"/>
  <c r="R458" i="4" s="1"/>
  <c r="O456" i="4"/>
  <c r="R456" i="4" s="1"/>
  <c r="O454" i="4"/>
  <c r="O452" i="4"/>
  <c r="R452" i="4" s="1"/>
  <c r="O450" i="4"/>
  <c r="R450" i="4" s="1"/>
  <c r="O448" i="4"/>
  <c r="R448" i="4" s="1"/>
  <c r="O446" i="4"/>
  <c r="R446" i="4" s="1"/>
  <c r="O444" i="4"/>
  <c r="R444" i="4" s="1"/>
  <c r="O442" i="4"/>
  <c r="R442" i="4" s="1"/>
  <c r="O440" i="4"/>
  <c r="R440" i="4" s="1"/>
  <c r="O438" i="4"/>
  <c r="O436" i="4"/>
  <c r="R436" i="4" s="1"/>
  <c r="O434" i="4"/>
  <c r="R434" i="4" s="1"/>
  <c r="O432" i="4"/>
  <c r="R432" i="4" s="1"/>
  <c r="O430" i="4"/>
  <c r="R430" i="4" s="1"/>
  <c r="O428" i="4"/>
  <c r="R428" i="4" s="1"/>
  <c r="O426" i="4"/>
  <c r="R426" i="4" s="1"/>
  <c r="O424" i="4"/>
  <c r="R424" i="4" s="1"/>
  <c r="O422" i="4"/>
  <c r="R422" i="4" s="1"/>
  <c r="O420" i="4"/>
  <c r="R420" i="4" s="1"/>
  <c r="O418" i="4"/>
  <c r="R418" i="4" s="1"/>
  <c r="O416" i="4"/>
  <c r="R416" i="4" s="1"/>
  <c r="O414" i="4"/>
  <c r="R414" i="4" s="1"/>
  <c r="O412" i="4"/>
  <c r="R412" i="4" s="1"/>
  <c r="O410" i="4"/>
  <c r="R410" i="4" s="1"/>
  <c r="O408" i="4"/>
  <c r="O406" i="4"/>
  <c r="R406" i="4" s="1"/>
  <c r="O404" i="4"/>
  <c r="R404" i="4" s="1"/>
  <c r="O402" i="4"/>
  <c r="R402" i="4" s="1"/>
  <c r="O400" i="4"/>
  <c r="R400" i="4" s="1"/>
  <c r="O398" i="4"/>
  <c r="R398" i="4" s="1"/>
  <c r="O396" i="4"/>
  <c r="R396" i="4" s="1"/>
  <c r="O394" i="4"/>
  <c r="R394" i="4" s="1"/>
  <c r="O392" i="4"/>
  <c r="R392" i="4" s="1"/>
  <c r="O390" i="4"/>
  <c r="R390" i="4" s="1"/>
  <c r="O388" i="4"/>
  <c r="R388" i="4" s="1"/>
  <c r="O386" i="4"/>
  <c r="R386" i="4" s="1"/>
  <c r="O384" i="4"/>
  <c r="R384" i="4" s="1"/>
  <c r="O382" i="4"/>
  <c r="R382" i="4" s="1"/>
  <c r="O380" i="4"/>
  <c r="O378" i="4"/>
  <c r="R378" i="4" s="1"/>
  <c r="O376" i="4"/>
  <c r="R376" i="4" s="1"/>
  <c r="O374" i="4"/>
  <c r="R374" i="4" s="1"/>
  <c r="O372" i="4"/>
  <c r="R372" i="4" s="1"/>
  <c r="O370" i="4"/>
  <c r="R370" i="4" s="1"/>
  <c r="O368" i="4"/>
  <c r="R368" i="4" s="1"/>
  <c r="O366" i="4"/>
  <c r="R366" i="4" s="1"/>
  <c r="O364" i="4"/>
  <c r="O362" i="4"/>
  <c r="R362" i="4" s="1"/>
  <c r="O360" i="4"/>
  <c r="R360" i="4" s="1"/>
  <c r="O358" i="4"/>
  <c r="R358" i="4" s="1"/>
  <c r="O356" i="4"/>
  <c r="R356" i="4" s="1"/>
  <c r="O354" i="4"/>
  <c r="R354" i="4" s="1"/>
  <c r="O352" i="4"/>
  <c r="R352" i="4" s="1"/>
  <c r="O350" i="4"/>
  <c r="R350" i="4" s="1"/>
  <c r="O348" i="4"/>
  <c r="R348" i="4" s="1"/>
  <c r="O473" i="4"/>
  <c r="R473" i="4" s="1"/>
  <c r="O465" i="4"/>
  <c r="R465" i="4" s="1"/>
  <c r="O457" i="4"/>
  <c r="R457" i="4" s="1"/>
  <c r="O449" i="4"/>
  <c r="O441" i="4"/>
  <c r="R441" i="4" s="1"/>
  <c r="O433" i="4"/>
  <c r="R433" i="4" s="1"/>
  <c r="O425" i="4"/>
  <c r="R425" i="4" s="1"/>
  <c r="O417" i="4"/>
  <c r="O409" i="4"/>
  <c r="R409" i="4" s="1"/>
  <c r="O401" i="4"/>
  <c r="R401" i="4" s="1"/>
  <c r="O393" i="4"/>
  <c r="O389" i="4"/>
  <c r="R389" i="4" s="1"/>
  <c r="O385" i="4"/>
  <c r="R385" i="4" s="1"/>
  <c r="O381" i="4"/>
  <c r="R381" i="4" s="1"/>
  <c r="O377" i="4"/>
  <c r="R377" i="4" s="1"/>
  <c r="O373" i="4"/>
  <c r="R373" i="4" s="1"/>
  <c r="O369" i="4"/>
  <c r="R369" i="4" s="1"/>
  <c r="O365" i="4"/>
  <c r="R365" i="4" s="1"/>
  <c r="O361" i="4"/>
  <c r="R361" i="4" s="1"/>
  <c r="O357" i="4"/>
  <c r="R357" i="4" s="1"/>
  <c r="O353" i="4"/>
  <c r="R353" i="4" s="1"/>
  <c r="O349" i="4"/>
  <c r="O471" i="4"/>
  <c r="O463" i="4"/>
  <c r="R463" i="4" s="1"/>
  <c r="O455" i="4"/>
  <c r="R455" i="4" s="1"/>
  <c r="O447" i="4"/>
  <c r="R447" i="4" s="1"/>
  <c r="O439" i="4"/>
  <c r="R439" i="4" s="1"/>
  <c r="O431" i="4"/>
  <c r="R431" i="4" s="1"/>
  <c r="O423" i="4"/>
  <c r="R423" i="4" s="1"/>
  <c r="O415" i="4"/>
  <c r="R415" i="4" s="1"/>
  <c r="O407" i="4"/>
  <c r="R407" i="4" s="1"/>
  <c r="O399" i="4"/>
  <c r="R399" i="4" s="1"/>
  <c r="O346" i="4"/>
  <c r="R346" i="4" s="1"/>
  <c r="O344" i="4"/>
  <c r="R344" i="4" s="1"/>
  <c r="O342" i="4"/>
  <c r="R342" i="4" s="1"/>
  <c r="O340" i="4"/>
  <c r="O338" i="4"/>
  <c r="R338" i="4" s="1"/>
  <c r="O336" i="4"/>
  <c r="R336" i="4" s="1"/>
  <c r="O334" i="4"/>
  <c r="O561" i="4"/>
  <c r="R561" i="4" s="1"/>
  <c r="O559" i="4"/>
  <c r="R559" i="4" s="1"/>
  <c r="O557" i="4"/>
  <c r="R557" i="4" s="1"/>
  <c r="O555" i="4"/>
  <c r="R555" i="4" s="1"/>
  <c r="O553" i="4"/>
  <c r="R553" i="4" s="1"/>
  <c r="O551" i="4"/>
  <c r="R551" i="4" s="1"/>
  <c r="O549" i="4"/>
  <c r="R549" i="4" s="1"/>
  <c r="O547" i="4"/>
  <c r="R547" i="4" s="1"/>
  <c r="O469" i="4"/>
  <c r="R469" i="4" s="1"/>
  <c r="O461" i="4"/>
  <c r="R461" i="4" s="1"/>
  <c r="O453" i="4"/>
  <c r="R453" i="4" s="1"/>
  <c r="O445" i="4"/>
  <c r="R445" i="4" s="1"/>
  <c r="O437" i="4"/>
  <c r="R437" i="4" s="1"/>
  <c r="O429" i="4"/>
  <c r="R429" i="4" s="1"/>
  <c r="O421" i="4"/>
  <c r="R421" i="4" s="1"/>
  <c r="O413" i="4"/>
  <c r="R413" i="4" s="1"/>
  <c r="O405" i="4"/>
  <c r="R405" i="4" s="1"/>
  <c r="O397" i="4"/>
  <c r="R397" i="4" s="1"/>
  <c r="O391" i="4"/>
  <c r="R391" i="4" s="1"/>
  <c r="O387" i="4"/>
  <c r="R387" i="4" s="1"/>
  <c r="O383" i="4"/>
  <c r="R383" i="4" s="1"/>
  <c r="O379" i="4"/>
  <c r="R379" i="4" s="1"/>
  <c r="O375" i="4"/>
  <c r="R375" i="4" s="1"/>
  <c r="O371" i="4"/>
  <c r="R371" i="4" s="1"/>
  <c r="O367" i="4"/>
  <c r="R367" i="4" s="1"/>
  <c r="O363" i="4"/>
  <c r="R363" i="4" s="1"/>
  <c r="O359" i="4"/>
  <c r="R359" i="4" s="1"/>
  <c r="O355" i="4"/>
  <c r="O351" i="4"/>
  <c r="R351" i="4" s="1"/>
  <c r="O475" i="4"/>
  <c r="R475" i="4" s="1"/>
  <c r="O467" i="4"/>
  <c r="R467" i="4" s="1"/>
  <c r="O459" i="4"/>
  <c r="R459" i="4" s="1"/>
  <c r="O451" i="4"/>
  <c r="R451" i="4" s="1"/>
  <c r="O443" i="4"/>
  <c r="R443" i="4" s="1"/>
  <c r="O435" i="4"/>
  <c r="R435" i="4" s="1"/>
  <c r="O427" i="4"/>
  <c r="R427" i="4" s="1"/>
  <c r="O419" i="4"/>
  <c r="R419" i="4" s="1"/>
  <c r="O411" i="4"/>
  <c r="R411" i="4" s="1"/>
  <c r="O403" i="4"/>
  <c r="R403" i="4" s="1"/>
  <c r="O395" i="4"/>
  <c r="R395" i="4" s="1"/>
  <c r="O347" i="4"/>
  <c r="R347" i="4" s="1"/>
  <c r="O345" i="4"/>
  <c r="R345" i="4" s="1"/>
  <c r="O343" i="4"/>
  <c r="R343" i="4" s="1"/>
  <c r="O341" i="4"/>
  <c r="R341" i="4" s="1"/>
  <c r="O339" i="4"/>
  <c r="R339" i="4" s="1"/>
  <c r="O337" i="4"/>
  <c r="R337" i="4" s="1"/>
  <c r="O335" i="4"/>
  <c r="R335" i="4" s="1"/>
  <c r="O562" i="4"/>
  <c r="R562" i="4" s="1"/>
  <c r="O560" i="4"/>
  <c r="R560" i="4" s="1"/>
  <c r="O558" i="4"/>
  <c r="R558" i="4" s="1"/>
  <c r="O556" i="4"/>
  <c r="R556" i="4" s="1"/>
  <c r="O554" i="4"/>
  <c r="R554" i="4" s="1"/>
  <c r="O552" i="4"/>
  <c r="R552" i="4" s="1"/>
  <c r="O550" i="4"/>
  <c r="R550" i="4" s="1"/>
  <c r="O548" i="4"/>
  <c r="R548" i="4" s="1"/>
  <c r="P626" i="4"/>
  <c r="S626" i="4" s="1"/>
  <c r="T626" i="4" s="1"/>
  <c r="P628" i="4"/>
  <c r="S628" i="4" s="1"/>
  <c r="T628" i="4" s="1"/>
  <c r="P630" i="4"/>
  <c r="S630" i="4" s="1"/>
  <c r="P632" i="4"/>
  <c r="S632" i="4" s="1"/>
  <c r="T632" i="4" s="1"/>
  <c r="P634" i="4"/>
  <c r="S634" i="4" s="1"/>
  <c r="T634" i="4" s="1"/>
  <c r="P636" i="4"/>
  <c r="S636" i="4" s="1"/>
  <c r="T636" i="4" s="1"/>
  <c r="P638" i="4"/>
  <c r="S638" i="4" s="1"/>
  <c r="T638" i="4" s="1"/>
  <c r="P640" i="4"/>
  <c r="S640" i="4" s="1"/>
  <c r="P642" i="4"/>
  <c r="S642" i="4" s="1"/>
  <c r="T642" i="4" s="1"/>
  <c r="P644" i="4"/>
  <c r="S644" i="4" s="1"/>
  <c r="P646" i="4"/>
  <c r="S646" i="4" s="1"/>
  <c r="T646" i="4" s="1"/>
  <c r="P648" i="4"/>
  <c r="S648" i="4" s="1"/>
  <c r="P650" i="4"/>
  <c r="S650" i="4" s="1"/>
  <c r="T650" i="4" s="1"/>
  <c r="P652" i="4"/>
  <c r="S652" i="4" s="1"/>
  <c r="T652" i="4" s="1"/>
  <c r="P654" i="4"/>
  <c r="S654" i="4" s="1"/>
  <c r="T654" i="4" s="1"/>
  <c r="P656" i="4"/>
  <c r="S656" i="4" s="1"/>
  <c r="P658" i="4"/>
  <c r="S658" i="4" s="1"/>
  <c r="T658" i="4" s="1"/>
  <c r="P627" i="4"/>
  <c r="S627" i="4" s="1"/>
  <c r="T627" i="4" s="1"/>
  <c r="P629" i="4"/>
  <c r="S629" i="4" s="1"/>
  <c r="P631" i="4"/>
  <c r="P633" i="4"/>
  <c r="S633" i="4" s="1"/>
  <c r="T633" i="4" s="1"/>
  <c r="P635" i="4"/>
  <c r="S635" i="4" s="1"/>
  <c r="T635" i="4" s="1"/>
  <c r="P637" i="4"/>
  <c r="S637" i="4" s="1"/>
  <c r="T637" i="4" s="1"/>
  <c r="P639" i="4"/>
  <c r="S639" i="4" s="1"/>
  <c r="T639" i="4" s="1"/>
  <c r="P641" i="4"/>
  <c r="S641" i="4" s="1"/>
  <c r="T641" i="4" s="1"/>
  <c r="P643" i="4"/>
  <c r="S643" i="4" s="1"/>
  <c r="P645" i="4"/>
  <c r="S645" i="4" s="1"/>
  <c r="P647" i="4"/>
  <c r="S647" i="4" s="1"/>
  <c r="T647" i="4" s="1"/>
  <c r="P649" i="4"/>
  <c r="S649" i="4" s="1"/>
  <c r="P651" i="4"/>
  <c r="S651" i="4" s="1"/>
  <c r="T651" i="4" s="1"/>
  <c r="P653" i="4"/>
  <c r="S653" i="4" s="1"/>
  <c r="T653" i="4" s="1"/>
  <c r="P655" i="4"/>
  <c r="S655" i="4" s="1"/>
  <c r="T655" i="4" s="1"/>
  <c r="P657" i="4"/>
  <c r="S657" i="4" s="1"/>
  <c r="T657" i="4" s="1"/>
  <c r="P659" i="4"/>
  <c r="S659" i="4" s="1"/>
  <c r="T659" i="4" s="1"/>
  <c r="P625" i="4"/>
  <c r="S625" i="4" s="1"/>
  <c r="T625" i="4" s="1"/>
  <c r="P567" i="4"/>
  <c r="S567" i="4" s="1"/>
  <c r="P569" i="4"/>
  <c r="S569" i="4" s="1"/>
  <c r="P571" i="4"/>
  <c r="S571" i="4" s="1"/>
  <c r="T571" i="4" s="1"/>
  <c r="P566" i="4"/>
  <c r="S566" i="4" s="1"/>
  <c r="T566" i="4" s="1"/>
  <c r="P568" i="4"/>
  <c r="P570" i="4"/>
  <c r="S570" i="4" s="1"/>
  <c r="T570" i="4" s="1"/>
  <c r="P545" i="4"/>
  <c r="S545" i="4" s="1"/>
  <c r="P543" i="4"/>
  <c r="S543" i="4" s="1"/>
  <c r="P541" i="4"/>
  <c r="S541" i="4" s="1"/>
  <c r="P539" i="4"/>
  <c r="S539" i="4" s="1"/>
  <c r="P537" i="4"/>
  <c r="S537" i="4" s="1"/>
  <c r="P535" i="4"/>
  <c r="S535" i="4" s="1"/>
  <c r="P533" i="4"/>
  <c r="S533" i="4" s="1"/>
  <c r="P531" i="4"/>
  <c r="S531" i="4" s="1"/>
  <c r="P529" i="4"/>
  <c r="S529" i="4" s="1"/>
  <c r="P527" i="4"/>
  <c r="S527" i="4" s="1"/>
  <c r="P525" i="4"/>
  <c r="S525" i="4" s="1"/>
  <c r="P523" i="4"/>
  <c r="S523" i="4" s="1"/>
  <c r="P521" i="4"/>
  <c r="S521" i="4" s="1"/>
  <c r="P519" i="4"/>
  <c r="S519" i="4" s="1"/>
  <c r="P517" i="4"/>
  <c r="S517" i="4" s="1"/>
  <c r="P515" i="4"/>
  <c r="S515" i="4" s="1"/>
  <c r="P513" i="4"/>
  <c r="S513" i="4" s="1"/>
  <c r="P511" i="4"/>
  <c r="S511" i="4" s="1"/>
  <c r="P509" i="4"/>
  <c r="S509" i="4" s="1"/>
  <c r="P507" i="4"/>
  <c r="S507" i="4" s="1"/>
  <c r="P505" i="4"/>
  <c r="P503" i="4"/>
  <c r="S503" i="4" s="1"/>
  <c r="P501" i="4"/>
  <c r="S501" i="4" s="1"/>
  <c r="P499" i="4"/>
  <c r="S499" i="4" s="1"/>
  <c r="P497" i="4"/>
  <c r="P495" i="4"/>
  <c r="S495" i="4" s="1"/>
  <c r="P493" i="4"/>
  <c r="S493" i="4" s="1"/>
  <c r="P491" i="4"/>
  <c r="S491" i="4" s="1"/>
  <c r="P489" i="4"/>
  <c r="S489" i="4" s="1"/>
  <c r="P487" i="4"/>
  <c r="S487" i="4" s="1"/>
  <c r="P485" i="4"/>
  <c r="S485" i="4" s="1"/>
  <c r="P483" i="4"/>
  <c r="S483" i="4" s="1"/>
  <c r="P481" i="4"/>
  <c r="P479" i="4"/>
  <c r="S479" i="4" s="1"/>
  <c r="P546" i="4"/>
  <c r="P538" i="4"/>
  <c r="S538" i="4" s="1"/>
  <c r="T538" i="4" s="1"/>
  <c r="P530" i="4"/>
  <c r="S530" i="4" s="1"/>
  <c r="P522" i="4"/>
  <c r="S522" i="4" s="1"/>
  <c r="P514" i="4"/>
  <c r="S514" i="4" s="1"/>
  <c r="T514" i="4" s="1"/>
  <c r="P506" i="4"/>
  <c r="S506" i="4" s="1"/>
  <c r="P498" i="4"/>
  <c r="S498" i="4" s="1"/>
  <c r="T498" i="4" s="1"/>
  <c r="P490" i="4"/>
  <c r="S490" i="4" s="1"/>
  <c r="P482" i="4"/>
  <c r="S482" i="4" s="1"/>
  <c r="T482" i="4" s="1"/>
  <c r="P476" i="4"/>
  <c r="P474" i="4"/>
  <c r="S474" i="4" s="1"/>
  <c r="P472" i="4"/>
  <c r="S472" i="4" s="1"/>
  <c r="P470" i="4"/>
  <c r="P468" i="4"/>
  <c r="S468" i="4" s="1"/>
  <c r="P466" i="4"/>
  <c r="P464" i="4"/>
  <c r="S464" i="4" s="1"/>
  <c r="P462" i="4"/>
  <c r="P460" i="4"/>
  <c r="P458" i="4"/>
  <c r="S458" i="4" s="1"/>
  <c r="P456" i="4"/>
  <c r="S456" i="4" s="1"/>
  <c r="P454" i="4"/>
  <c r="P452" i="4"/>
  <c r="S452" i="4" s="1"/>
  <c r="P450" i="4"/>
  <c r="S450" i="4" s="1"/>
  <c r="P448" i="4"/>
  <c r="S448" i="4" s="1"/>
  <c r="P446" i="4"/>
  <c r="S446" i="4" s="1"/>
  <c r="P444" i="4"/>
  <c r="S444" i="4" s="1"/>
  <c r="P442" i="4"/>
  <c r="S442" i="4" s="1"/>
  <c r="P440" i="4"/>
  <c r="S440" i="4" s="1"/>
  <c r="P438" i="4"/>
  <c r="P436" i="4"/>
  <c r="S436" i="4" s="1"/>
  <c r="P434" i="4"/>
  <c r="S434" i="4" s="1"/>
  <c r="P432" i="4"/>
  <c r="S432" i="4" s="1"/>
  <c r="P430" i="4"/>
  <c r="S430" i="4" s="1"/>
  <c r="P428" i="4"/>
  <c r="S428" i="4" s="1"/>
  <c r="P426" i="4"/>
  <c r="P424" i="4"/>
  <c r="S424" i="4" s="1"/>
  <c r="P422" i="4"/>
  <c r="S422" i="4" s="1"/>
  <c r="P420" i="4"/>
  <c r="P418" i="4"/>
  <c r="S418" i="4" s="1"/>
  <c r="P416" i="4"/>
  <c r="S416" i="4" s="1"/>
  <c r="P414" i="4"/>
  <c r="S414" i="4" s="1"/>
  <c r="P412" i="4"/>
  <c r="S412" i="4" s="1"/>
  <c r="P410" i="4"/>
  <c r="S410" i="4" s="1"/>
  <c r="P408" i="4"/>
  <c r="P406" i="4"/>
  <c r="S406" i="4" s="1"/>
  <c r="P404" i="4"/>
  <c r="S404" i="4" s="1"/>
  <c r="P402" i="4"/>
  <c r="S402" i="4" s="1"/>
  <c r="P400" i="4"/>
  <c r="S400" i="4" s="1"/>
  <c r="P398" i="4"/>
  <c r="S398" i="4" s="1"/>
  <c r="P396" i="4"/>
  <c r="P394" i="4"/>
  <c r="P544" i="4"/>
  <c r="S544" i="4" s="1"/>
  <c r="P536" i="4"/>
  <c r="P528" i="4"/>
  <c r="S528" i="4" s="1"/>
  <c r="P520" i="4"/>
  <c r="S520" i="4" s="1"/>
  <c r="P512" i="4"/>
  <c r="S512" i="4" s="1"/>
  <c r="P504" i="4"/>
  <c r="P496" i="4"/>
  <c r="S496" i="4" s="1"/>
  <c r="P488" i="4"/>
  <c r="S488" i="4" s="1"/>
  <c r="P480" i="4"/>
  <c r="S480" i="4" s="1"/>
  <c r="P542" i="4"/>
  <c r="S542" i="4" s="1"/>
  <c r="P534" i="4"/>
  <c r="S534" i="4" s="1"/>
  <c r="P526" i="4"/>
  <c r="S526" i="4" s="1"/>
  <c r="P518" i="4"/>
  <c r="P510" i="4"/>
  <c r="S510" i="4" s="1"/>
  <c r="P502" i="4"/>
  <c r="S502" i="4" s="1"/>
  <c r="P494" i="4"/>
  <c r="S494" i="4" s="1"/>
  <c r="T494" i="4" s="1"/>
  <c r="P486" i="4"/>
  <c r="S486" i="4" s="1"/>
  <c r="P478" i="4"/>
  <c r="S478" i="4" s="1"/>
  <c r="P475" i="4"/>
  <c r="S475" i="4" s="1"/>
  <c r="P473" i="4"/>
  <c r="S473" i="4" s="1"/>
  <c r="P471" i="4"/>
  <c r="P469" i="4"/>
  <c r="P467" i="4"/>
  <c r="S467" i="4" s="1"/>
  <c r="P465" i="4"/>
  <c r="S465" i="4" s="1"/>
  <c r="P463" i="4"/>
  <c r="S463" i="4" s="1"/>
  <c r="P461" i="4"/>
  <c r="P459" i="4"/>
  <c r="P457" i="4"/>
  <c r="P455" i="4"/>
  <c r="S455" i="4" s="1"/>
  <c r="T455" i="4" s="1"/>
  <c r="P453" i="4"/>
  <c r="P451" i="4"/>
  <c r="S451" i="4" s="1"/>
  <c r="P449" i="4"/>
  <c r="P447" i="4"/>
  <c r="S447" i="4" s="1"/>
  <c r="P445" i="4"/>
  <c r="S445" i="4" s="1"/>
  <c r="P443" i="4"/>
  <c r="S443" i="4" s="1"/>
  <c r="P441" i="4"/>
  <c r="P439" i="4"/>
  <c r="S439" i="4" s="1"/>
  <c r="P437" i="4"/>
  <c r="S437" i="4" s="1"/>
  <c r="P435" i="4"/>
  <c r="P433" i="4"/>
  <c r="S433" i="4" s="1"/>
  <c r="P431" i="4"/>
  <c r="S431" i="4" s="1"/>
  <c r="P429" i="4"/>
  <c r="S429" i="4" s="1"/>
  <c r="P427" i="4"/>
  <c r="S427" i="4" s="1"/>
  <c r="T427" i="4" s="1"/>
  <c r="P425" i="4"/>
  <c r="S425" i="4" s="1"/>
  <c r="P423" i="4"/>
  <c r="S423" i="4" s="1"/>
  <c r="T423" i="4" s="1"/>
  <c r="P421" i="4"/>
  <c r="S421" i="4" s="1"/>
  <c r="T421" i="4" s="1"/>
  <c r="P419" i="4"/>
  <c r="S419" i="4" s="1"/>
  <c r="P417" i="4"/>
  <c r="P415" i="4"/>
  <c r="S415" i="4" s="1"/>
  <c r="P413" i="4"/>
  <c r="S413" i="4" s="1"/>
  <c r="P411" i="4"/>
  <c r="S411" i="4" s="1"/>
  <c r="P409" i="4"/>
  <c r="P407" i="4"/>
  <c r="S407" i="4" s="1"/>
  <c r="P405" i="4"/>
  <c r="S405" i="4" s="1"/>
  <c r="P403" i="4"/>
  <c r="P401" i="4"/>
  <c r="P399" i="4"/>
  <c r="S399" i="4" s="1"/>
  <c r="P397" i="4"/>
  <c r="S397" i="4" s="1"/>
  <c r="P395" i="4"/>
  <c r="S395" i="4" s="1"/>
  <c r="P393" i="4"/>
  <c r="P391" i="4"/>
  <c r="S391" i="4" s="1"/>
  <c r="P389" i="4"/>
  <c r="S389" i="4" s="1"/>
  <c r="P387" i="4"/>
  <c r="S387" i="4" s="1"/>
  <c r="P385" i="4"/>
  <c r="S385" i="4" s="1"/>
  <c r="P383" i="4"/>
  <c r="S383" i="4" s="1"/>
  <c r="P381" i="4"/>
  <c r="S381" i="4" s="1"/>
  <c r="T381" i="4" s="1"/>
  <c r="P379" i="4"/>
  <c r="S379" i="4" s="1"/>
  <c r="P377" i="4"/>
  <c r="S377" i="4" s="1"/>
  <c r="P375" i="4"/>
  <c r="S375" i="4" s="1"/>
  <c r="P373" i="4"/>
  <c r="S373" i="4" s="1"/>
  <c r="P371" i="4"/>
  <c r="S371" i="4" s="1"/>
  <c r="T371" i="4" s="1"/>
  <c r="P369" i="4"/>
  <c r="S369" i="4" s="1"/>
  <c r="P367" i="4"/>
  <c r="S367" i="4" s="1"/>
  <c r="P365" i="4"/>
  <c r="S365" i="4" s="1"/>
  <c r="T365" i="4" s="1"/>
  <c r="P363" i="4"/>
  <c r="S363" i="4" s="1"/>
  <c r="P361" i="4"/>
  <c r="P359" i="4"/>
  <c r="S359" i="4" s="1"/>
  <c r="P357" i="4"/>
  <c r="P355" i="4"/>
  <c r="P353" i="4"/>
  <c r="S353" i="4" s="1"/>
  <c r="P351" i="4"/>
  <c r="S351" i="4" s="1"/>
  <c r="P349" i="4"/>
  <c r="P524" i="4"/>
  <c r="S524" i="4" s="1"/>
  <c r="P492" i="4"/>
  <c r="S492" i="4" s="1"/>
  <c r="P346" i="4"/>
  <c r="S346" i="4" s="1"/>
  <c r="T346" i="4" s="1"/>
  <c r="P344" i="4"/>
  <c r="S344" i="4" s="1"/>
  <c r="T344" i="4" s="1"/>
  <c r="P342" i="4"/>
  <c r="S342" i="4" s="1"/>
  <c r="T342" i="4" s="1"/>
  <c r="P340" i="4"/>
  <c r="P338" i="4"/>
  <c r="S338" i="4" s="1"/>
  <c r="T338" i="4" s="1"/>
  <c r="P336" i="4"/>
  <c r="S336" i="4" s="1"/>
  <c r="T336" i="4" s="1"/>
  <c r="P334" i="4"/>
  <c r="P561" i="4"/>
  <c r="S561" i="4" s="1"/>
  <c r="P559" i="4"/>
  <c r="S559" i="4" s="1"/>
  <c r="P557" i="4"/>
  <c r="S557" i="4" s="1"/>
  <c r="P555" i="4"/>
  <c r="S555" i="4" s="1"/>
  <c r="T555" i="4" s="1"/>
  <c r="P553" i="4"/>
  <c r="S553" i="4" s="1"/>
  <c r="P551" i="4"/>
  <c r="S551" i="4" s="1"/>
  <c r="P549" i="4"/>
  <c r="S549" i="4" s="1"/>
  <c r="P547" i="4"/>
  <c r="S547" i="4" s="1"/>
  <c r="T547" i="4" s="1"/>
  <c r="P516" i="4"/>
  <c r="P484" i="4"/>
  <c r="S484" i="4" s="1"/>
  <c r="T484" i="4" s="1"/>
  <c r="P392" i="4"/>
  <c r="S392" i="4" s="1"/>
  <c r="T392" i="4" s="1"/>
  <c r="P388" i="4"/>
  <c r="S388" i="4" s="1"/>
  <c r="P384" i="4"/>
  <c r="P380" i="4"/>
  <c r="P376" i="4"/>
  <c r="S376" i="4" s="1"/>
  <c r="T376" i="4" s="1"/>
  <c r="P372" i="4"/>
  <c r="S372" i="4" s="1"/>
  <c r="P368" i="4"/>
  <c r="S368" i="4" s="1"/>
  <c r="T368" i="4" s="1"/>
  <c r="P364" i="4"/>
  <c r="P360" i="4"/>
  <c r="S360" i="4" s="1"/>
  <c r="T360" i="4" s="1"/>
  <c r="P356" i="4"/>
  <c r="P352" i="4"/>
  <c r="S352" i="4" s="1"/>
  <c r="P348" i="4"/>
  <c r="S348" i="4" s="1"/>
  <c r="P540" i="4"/>
  <c r="S540" i="4" s="1"/>
  <c r="P508" i="4"/>
  <c r="S508" i="4" s="1"/>
  <c r="P477" i="4"/>
  <c r="P347" i="4"/>
  <c r="S347" i="4" s="1"/>
  <c r="P345" i="4"/>
  <c r="S345" i="4" s="1"/>
  <c r="P343" i="4"/>
  <c r="S343" i="4" s="1"/>
  <c r="P341" i="4"/>
  <c r="S341" i="4" s="1"/>
  <c r="P339" i="4"/>
  <c r="S339" i="4" s="1"/>
  <c r="P337" i="4"/>
  <c r="S337" i="4" s="1"/>
  <c r="P335" i="4"/>
  <c r="S335" i="4" s="1"/>
  <c r="P562" i="4"/>
  <c r="S562" i="4" s="1"/>
  <c r="P560" i="4"/>
  <c r="S560" i="4" s="1"/>
  <c r="P558" i="4"/>
  <c r="S558" i="4" s="1"/>
  <c r="P556" i="4"/>
  <c r="S556" i="4" s="1"/>
  <c r="P554" i="4"/>
  <c r="S554" i="4" s="1"/>
  <c r="P552" i="4"/>
  <c r="S552" i="4" s="1"/>
  <c r="P550" i="4"/>
  <c r="S550" i="4" s="1"/>
  <c r="P548" i="4"/>
  <c r="S548" i="4" s="1"/>
  <c r="P532" i="4"/>
  <c r="S532" i="4" s="1"/>
  <c r="P500" i="4"/>
  <c r="S500" i="4" s="1"/>
  <c r="T500" i="4" s="1"/>
  <c r="P390" i="4"/>
  <c r="S390" i="4" s="1"/>
  <c r="P386" i="4"/>
  <c r="P382" i="4"/>
  <c r="S382" i="4" s="1"/>
  <c r="P378" i="4"/>
  <c r="S378" i="4" s="1"/>
  <c r="T378" i="4" s="1"/>
  <c r="P374" i="4"/>
  <c r="S374" i="4" s="1"/>
  <c r="P370" i="4"/>
  <c r="P366" i="4"/>
  <c r="S366" i="4" s="1"/>
  <c r="P362" i="4"/>
  <c r="S362" i="4" s="1"/>
  <c r="T362" i="4" s="1"/>
  <c r="P358" i="4"/>
  <c r="S358" i="4" s="1"/>
  <c r="P354" i="4"/>
  <c r="P350" i="4"/>
  <c r="H39" i="7"/>
  <c r="H37" i="7"/>
  <c r="P37" i="7" s="1"/>
  <c r="S37" i="7" s="1"/>
  <c r="H35" i="7"/>
  <c r="P35" i="7" s="1"/>
  <c r="S35" i="7" s="1"/>
  <c r="H33" i="7"/>
  <c r="P33" i="7" s="1"/>
  <c r="S33" i="7" s="1"/>
  <c r="H31" i="7"/>
  <c r="P31" i="7" s="1"/>
  <c r="S31" i="7" s="1"/>
  <c r="H29" i="7"/>
  <c r="P29" i="7" s="1"/>
  <c r="S29" i="7" s="1"/>
  <c r="H27" i="7"/>
  <c r="P27" i="7" s="1"/>
  <c r="S27" i="7" s="1"/>
  <c r="H25" i="7"/>
  <c r="P25" i="7" s="1"/>
  <c r="S25" i="7" s="1"/>
  <c r="H23" i="7"/>
  <c r="P23" i="7" s="1"/>
  <c r="S23" i="7" s="1"/>
  <c r="H21" i="7"/>
  <c r="P21" i="7" s="1"/>
  <c r="S21" i="7" s="1"/>
  <c r="H19" i="7"/>
  <c r="P19" i="7" s="1"/>
  <c r="S19" i="7" s="1"/>
  <c r="H17" i="7"/>
  <c r="P17" i="7" s="1"/>
  <c r="S17" i="7" s="1"/>
  <c r="H15" i="7"/>
  <c r="P15" i="7" s="1"/>
  <c r="S15" i="7" s="1"/>
  <c r="H13" i="7"/>
  <c r="P13" i="7" s="1"/>
  <c r="S13" i="7" s="1"/>
  <c r="H11" i="7"/>
  <c r="P11" i="7" s="1"/>
  <c r="S11" i="7" s="1"/>
  <c r="H9" i="7"/>
  <c r="P9" i="7" s="1"/>
  <c r="O329" i="4"/>
  <c r="O328" i="4"/>
  <c r="R328" i="4" s="1"/>
  <c r="O326" i="4"/>
  <c r="R326" i="4" s="1"/>
  <c r="T326" i="4" s="1"/>
  <c r="O203" i="4"/>
  <c r="R203" i="4" s="1"/>
  <c r="T203" i="4" s="1"/>
  <c r="H38" i="7"/>
  <c r="P38" i="7" s="1"/>
  <c r="S38" i="7" s="1"/>
  <c r="H36" i="7"/>
  <c r="P36" i="7" s="1"/>
  <c r="S36" i="7" s="1"/>
  <c r="H34" i="7"/>
  <c r="P34" i="7" s="1"/>
  <c r="S34" i="7" s="1"/>
  <c r="H32" i="7"/>
  <c r="P32" i="7" s="1"/>
  <c r="S32" i="7" s="1"/>
  <c r="H30" i="7"/>
  <c r="P30" i="7" s="1"/>
  <c r="S30" i="7" s="1"/>
  <c r="H28" i="7"/>
  <c r="P28" i="7" s="1"/>
  <c r="S28" i="7" s="1"/>
  <c r="H26" i="7"/>
  <c r="P26" i="7" s="1"/>
  <c r="S26" i="7" s="1"/>
  <c r="H24" i="7"/>
  <c r="P24" i="7" s="1"/>
  <c r="S24" i="7" s="1"/>
  <c r="H22" i="7"/>
  <c r="P22" i="7" s="1"/>
  <c r="S22" i="7" s="1"/>
  <c r="H20" i="7"/>
  <c r="P20" i="7" s="1"/>
  <c r="S20" i="7" s="1"/>
  <c r="H18" i="7"/>
  <c r="P18" i="7" s="1"/>
  <c r="S18" i="7" s="1"/>
  <c r="H16" i="7"/>
  <c r="P16" i="7" s="1"/>
  <c r="S16" i="7" s="1"/>
  <c r="H14" i="7"/>
  <c r="P14" i="7" s="1"/>
  <c r="S14" i="7" s="1"/>
  <c r="H12" i="7"/>
  <c r="P12" i="7" s="1"/>
  <c r="S12" i="7" s="1"/>
  <c r="H10" i="7"/>
  <c r="P10" i="7" s="1"/>
  <c r="S10" i="7" s="1"/>
  <c r="O330" i="4"/>
  <c r="R330" i="4" s="1"/>
  <c r="R329" i="4" s="1"/>
  <c r="O327" i="4"/>
  <c r="R327" i="4" s="1"/>
  <c r="T327" i="4" s="1"/>
  <c r="O39" i="4"/>
  <c r="R39" i="4" s="1"/>
  <c r="O55" i="4"/>
  <c r="R55" i="4" s="1"/>
  <c r="T55" i="4" s="1"/>
  <c r="O71" i="4"/>
  <c r="O87" i="4"/>
  <c r="R87" i="4" s="1"/>
  <c r="T87" i="4" s="1"/>
  <c r="O103" i="4"/>
  <c r="R103" i="4" s="1"/>
  <c r="T103" i="4" s="1"/>
  <c r="O119" i="4"/>
  <c r="R119" i="4" s="1"/>
  <c r="T119" i="4" s="1"/>
  <c r="O135" i="4"/>
  <c r="R135" i="4" s="1"/>
  <c r="T135" i="4" s="1"/>
  <c r="O51" i="4"/>
  <c r="R51" i="4" s="1"/>
  <c r="T51" i="4" s="1"/>
  <c r="O99" i="4"/>
  <c r="R99" i="4" s="1"/>
  <c r="T99" i="4" s="1"/>
  <c r="O27" i="4"/>
  <c r="R27" i="4" s="1"/>
  <c r="T27" i="4" s="1"/>
  <c r="O43" i="4"/>
  <c r="R43" i="4" s="1"/>
  <c r="T43" i="4" s="1"/>
  <c r="O59" i="4"/>
  <c r="R59" i="4" s="1"/>
  <c r="T59" i="4" s="1"/>
  <c r="O75" i="4"/>
  <c r="R75" i="4" s="1"/>
  <c r="T75" i="4" s="1"/>
  <c r="O91" i="4"/>
  <c r="R91" i="4" s="1"/>
  <c r="T91" i="4" s="1"/>
  <c r="O107" i="4"/>
  <c r="R107" i="4" s="1"/>
  <c r="T107" i="4" s="1"/>
  <c r="O123" i="4"/>
  <c r="R123" i="4" s="1"/>
  <c r="T123" i="4" s="1"/>
  <c r="O24" i="4"/>
  <c r="A6" i="7" s="1"/>
  <c r="O67" i="4"/>
  <c r="R67" i="4" s="1"/>
  <c r="T67" i="4" s="1"/>
  <c r="O115" i="4"/>
  <c r="R115" i="4" s="1"/>
  <c r="T115" i="4" s="1"/>
  <c r="O31" i="4"/>
  <c r="R31" i="4" s="1"/>
  <c r="T31" i="4" s="1"/>
  <c r="O47" i="4"/>
  <c r="R47" i="4" s="1"/>
  <c r="T47" i="4" s="1"/>
  <c r="O63" i="4"/>
  <c r="R63" i="4" s="1"/>
  <c r="T63" i="4" s="1"/>
  <c r="O79" i="4"/>
  <c r="R79" i="4" s="1"/>
  <c r="T79" i="4" s="1"/>
  <c r="O95" i="4"/>
  <c r="R95" i="4" s="1"/>
  <c r="T95" i="4" s="1"/>
  <c r="O111" i="4"/>
  <c r="R111" i="4" s="1"/>
  <c r="T111" i="4" s="1"/>
  <c r="O127" i="4"/>
  <c r="R127" i="4" s="1"/>
  <c r="T127" i="4" s="1"/>
  <c r="O35" i="4"/>
  <c r="R35" i="4" s="1"/>
  <c r="T35" i="4" s="1"/>
  <c r="O83" i="4"/>
  <c r="R83" i="4" s="1"/>
  <c r="T83" i="4" s="1"/>
  <c r="O131" i="4"/>
  <c r="R131" i="4" s="1"/>
  <c r="T131" i="4" s="1"/>
  <c r="T9" i="7"/>
  <c r="Q44" i="7"/>
  <c r="Q39" i="7"/>
  <c r="T39" i="7" s="1"/>
  <c r="J660" i="4"/>
  <c r="O239" i="4"/>
  <c r="R239" i="4" s="1"/>
  <c r="T239" i="4" s="1"/>
  <c r="O231" i="4"/>
  <c r="R231" i="4" s="1"/>
  <c r="T231" i="4" s="1"/>
  <c r="O223" i="4"/>
  <c r="R223" i="4" s="1"/>
  <c r="T223" i="4" s="1"/>
  <c r="O215" i="4"/>
  <c r="R215" i="4" s="1"/>
  <c r="T215" i="4" s="1"/>
  <c r="O206" i="4"/>
  <c r="R206" i="4" s="1"/>
  <c r="O198" i="4"/>
  <c r="R198" i="4" s="1"/>
  <c r="T198" i="4" s="1"/>
  <c r="O190" i="4"/>
  <c r="R190" i="4" s="1"/>
  <c r="T190" i="4" s="1"/>
  <c r="O182" i="4"/>
  <c r="R182" i="4" s="1"/>
  <c r="T182" i="4" s="1"/>
  <c r="O174" i="4"/>
  <c r="R174" i="4" s="1"/>
  <c r="T174" i="4" s="1"/>
  <c r="O166" i="4"/>
  <c r="R166" i="4" s="1"/>
  <c r="T166" i="4" s="1"/>
  <c r="O158" i="4"/>
  <c r="R158" i="4" s="1"/>
  <c r="T158" i="4" s="1"/>
  <c r="O150" i="4"/>
  <c r="R150" i="4" s="1"/>
  <c r="T150" i="4" s="1"/>
  <c r="O142" i="4"/>
  <c r="R142" i="4" s="1"/>
  <c r="T142" i="4" s="1"/>
  <c r="G8" i="6"/>
  <c r="O664" i="4"/>
  <c r="R664" i="4" s="1"/>
  <c r="O666" i="4"/>
  <c r="R666" i="4" s="1"/>
  <c r="T666" i="4" s="1"/>
  <c r="O668" i="4"/>
  <c r="R668" i="4" s="1"/>
  <c r="T668" i="4" s="1"/>
  <c r="O670" i="4"/>
  <c r="R670" i="4" s="1"/>
  <c r="O672" i="4"/>
  <c r="R672" i="4" s="1"/>
  <c r="O674" i="4"/>
  <c r="R674" i="4" s="1"/>
  <c r="O665" i="4"/>
  <c r="R665" i="4" s="1"/>
  <c r="O667" i="4"/>
  <c r="R667" i="4" s="1"/>
  <c r="T667" i="4" s="1"/>
  <c r="O669" i="4"/>
  <c r="R669" i="4" s="1"/>
  <c r="O671" i="4"/>
  <c r="R671" i="4" s="1"/>
  <c r="T671" i="4" s="1"/>
  <c r="O673" i="4"/>
  <c r="R673" i="4" s="1"/>
  <c r="T673" i="4" s="1"/>
  <c r="O663" i="4"/>
  <c r="R663" i="4" s="1"/>
  <c r="T663" i="4" s="1"/>
  <c r="AE519" i="4"/>
  <c r="Q518" i="4"/>
  <c r="C8" i="6"/>
  <c r="S504" i="4"/>
  <c r="T504" i="4" s="1"/>
  <c r="S470" i="4"/>
  <c r="T470" i="4" s="1"/>
  <c r="S466" i="4"/>
  <c r="S462" i="4"/>
  <c r="S460" i="4"/>
  <c r="S453" i="4"/>
  <c r="S435" i="4"/>
  <c r="T435" i="4" s="1"/>
  <c r="S403" i="4"/>
  <c r="S401" i="4"/>
  <c r="T401" i="4" s="1"/>
  <c r="S386" i="4"/>
  <c r="S384" i="4"/>
  <c r="T384" i="4" s="1"/>
  <c r="S356" i="4"/>
  <c r="S516" i="4"/>
  <c r="S497" i="4"/>
  <c r="S481" i="4"/>
  <c r="S476" i="4"/>
  <c r="S469" i="4"/>
  <c r="S461" i="4"/>
  <c r="S459" i="4"/>
  <c r="T459" i="4" s="1"/>
  <c r="S457" i="4"/>
  <c r="S441" i="4"/>
  <c r="S426" i="4"/>
  <c r="S420" i="4"/>
  <c r="S409" i="4"/>
  <c r="S396" i="4"/>
  <c r="S394" i="4"/>
  <c r="S370" i="4"/>
  <c r="S361" i="4"/>
  <c r="S357" i="4"/>
  <c r="S354" i="4"/>
  <c r="S350" i="4"/>
  <c r="Q33" i="4"/>
  <c r="U20" i="4"/>
  <c r="I20" i="4"/>
  <c r="K20" i="4"/>
  <c r="J20" i="4"/>
  <c r="AE335" i="4"/>
  <c r="Q334" i="4"/>
  <c r="AE330" i="4"/>
  <c r="Q329" i="4"/>
  <c r="AG636" i="4"/>
  <c r="Q325" i="4"/>
  <c r="S325" i="4"/>
  <c r="S33" i="4"/>
  <c r="R71" i="4"/>
  <c r="S71" i="4"/>
  <c r="S163" i="4"/>
  <c r="R163" i="4"/>
  <c r="S186" i="4"/>
  <c r="S206" i="4"/>
  <c r="S219" i="4"/>
  <c r="S258" i="4"/>
  <c r="R258" i="4"/>
  <c r="R276" i="4"/>
  <c r="S276" i="4"/>
  <c r="R292" i="4"/>
  <c r="S292" i="4"/>
  <c r="S309" i="4"/>
  <c r="R309" i="4"/>
  <c r="AE652" i="4"/>
  <c r="H6" i="6"/>
  <c r="H8" i="6" s="1"/>
  <c r="R97" i="4"/>
  <c r="S97" i="4"/>
  <c r="R117" i="4"/>
  <c r="S117" i="4"/>
  <c r="S235" i="4"/>
  <c r="R244" i="4"/>
  <c r="S244" i="4"/>
  <c r="AG671" i="4"/>
  <c r="S54" i="4"/>
  <c r="R54" i="4"/>
  <c r="R138" i="4"/>
  <c r="S138" i="4"/>
  <c r="S175" i="4"/>
  <c r="R175" i="4"/>
  <c r="S195" i="4"/>
  <c r="R195" i="4"/>
  <c r="S212" i="4"/>
  <c r="R212" i="4"/>
  <c r="S226" i="4"/>
  <c r="R226" i="4"/>
  <c r="S271" i="4"/>
  <c r="R271" i="4"/>
  <c r="S281" i="4"/>
  <c r="R281" i="4"/>
  <c r="S295" i="4"/>
  <c r="R295" i="4"/>
  <c r="R320" i="4"/>
  <c r="S320" i="4"/>
  <c r="S88" i="4"/>
  <c r="R88" i="4"/>
  <c r="S108" i="4"/>
  <c r="R108" i="4"/>
  <c r="S121" i="4"/>
  <c r="R121" i="4"/>
  <c r="S238" i="4"/>
  <c r="R238" i="4"/>
  <c r="Q591" i="4"/>
  <c r="AE592" i="4"/>
  <c r="S24" i="4"/>
  <c r="AK24" i="4"/>
  <c r="AK20" i="4" s="1"/>
  <c r="AO24" i="4"/>
  <c r="AO20" i="4" s="1"/>
  <c r="AH24" i="4"/>
  <c r="AH20" i="4" s="1"/>
  <c r="AP24" i="4"/>
  <c r="AP20" i="4" s="1"/>
  <c r="T73" i="4"/>
  <c r="AG614" i="4"/>
  <c r="AG625" i="4"/>
  <c r="AG602" i="4"/>
  <c r="AE637" i="4"/>
  <c r="Q648" i="4"/>
  <c r="AE648" i="4" s="1"/>
  <c r="T247" i="4"/>
  <c r="AG590" i="4"/>
  <c r="AE614" i="4"/>
  <c r="AE629" i="4"/>
  <c r="Q644" i="4"/>
  <c r="AE644" i="4" s="1"/>
  <c r="AG668" i="4"/>
  <c r="H675" i="4"/>
  <c r="AI24" i="4"/>
  <c r="AI20" i="4" s="1"/>
  <c r="AM24" i="4"/>
  <c r="AM20" i="4" s="1"/>
  <c r="AD54" i="4"/>
  <c r="AE672" i="4"/>
  <c r="AE674" i="4"/>
  <c r="AJ24" i="4"/>
  <c r="AJ20" i="4" s="1"/>
  <c r="AN24" i="4"/>
  <c r="AN20" i="4" s="1"/>
  <c r="AG585" i="4"/>
  <c r="AG594" i="4"/>
  <c r="AG650" i="4"/>
  <c r="AE664" i="4"/>
  <c r="AG666" i="4"/>
  <c r="AG672" i="4"/>
  <c r="T230" i="4"/>
  <c r="T232" i="4"/>
  <c r="AD235" i="4"/>
  <c r="AE596" i="4"/>
  <c r="AE609" i="4"/>
  <c r="AE627" i="4"/>
  <c r="E675" i="4"/>
  <c r="AL24" i="4"/>
  <c r="AL20" i="4" s="1"/>
  <c r="AD24" i="4"/>
  <c r="T66" i="4"/>
  <c r="AE586" i="4"/>
  <c r="AG627" i="4"/>
  <c r="AE669" i="4"/>
  <c r="J563" i="4"/>
  <c r="AE584" i="4"/>
  <c r="T585" i="4"/>
  <c r="AE612" i="4"/>
  <c r="AG616" i="4"/>
  <c r="AE632" i="4"/>
  <c r="AE650" i="4"/>
  <c r="AE667" i="4"/>
  <c r="T85" i="4"/>
  <c r="T92" i="4"/>
  <c r="AD117" i="4"/>
  <c r="T124" i="4"/>
  <c r="T183" i="4"/>
  <c r="T192" i="4"/>
  <c r="AG583" i="4"/>
  <c r="AE595" i="4"/>
  <c r="AF572" i="4"/>
  <c r="AG610" i="4"/>
  <c r="R629" i="4"/>
  <c r="AG634" i="4"/>
  <c r="AG665" i="4"/>
  <c r="AE666" i="4"/>
  <c r="AG667" i="4"/>
  <c r="AE670" i="4"/>
  <c r="AE671" i="4"/>
  <c r="T39" i="4"/>
  <c r="T48" i="4"/>
  <c r="T49" i="4"/>
  <c r="AF108" i="4"/>
  <c r="T112" i="4"/>
  <c r="AF117" i="4"/>
  <c r="AG593" i="4"/>
  <c r="AG595" i="4"/>
  <c r="AG669" i="4"/>
  <c r="AF33" i="4"/>
  <c r="T46" i="4"/>
  <c r="T216" i="4"/>
  <c r="AF238" i="4"/>
  <c r="AF276" i="4"/>
  <c r="T283" i="4"/>
  <c r="T285" i="4"/>
  <c r="T316" i="4"/>
  <c r="AF471" i="4"/>
  <c r="T62" i="4"/>
  <c r="T134" i="4"/>
  <c r="T136" i="4"/>
  <c r="T147" i="4"/>
  <c r="T205" i="4"/>
  <c r="T237" i="4"/>
  <c r="T257" i="4"/>
  <c r="AG600" i="4"/>
  <c r="AF408" i="4"/>
  <c r="AD408" i="4"/>
  <c r="AG612" i="4"/>
  <c r="S631" i="4"/>
  <c r="Q631" i="4"/>
  <c r="AG631" i="4" s="1"/>
  <c r="T105" i="4"/>
  <c r="T145" i="4"/>
  <c r="AD195" i="4"/>
  <c r="AD206" i="4"/>
  <c r="AE495" i="4"/>
  <c r="AE511" i="4"/>
  <c r="AF546" i="4"/>
  <c r="R631" i="4"/>
  <c r="AG646" i="4"/>
  <c r="AE646" i="4"/>
  <c r="AG652" i="4"/>
  <c r="AG54" i="4"/>
  <c r="T70" i="4"/>
  <c r="AF88" i="4"/>
  <c r="T94" i="4"/>
  <c r="T96" i="4"/>
  <c r="AF97" i="4"/>
  <c r="AD226" i="4"/>
  <c r="AF258" i="4"/>
  <c r="T264" i="4"/>
  <c r="AG276" i="4"/>
  <c r="AG320" i="4"/>
  <c r="AF325" i="4"/>
  <c r="AE434" i="4"/>
  <c r="Q567" i="4"/>
  <c r="AG567" i="4" s="1"/>
  <c r="AG609" i="4"/>
  <c r="AE634" i="4"/>
  <c r="T669" i="4"/>
  <c r="AG673" i="4"/>
  <c r="AG121" i="4"/>
  <c r="T161" i="4"/>
  <c r="AF206" i="4"/>
  <c r="AG584" i="4"/>
  <c r="G675" i="4"/>
  <c r="T50" i="4"/>
  <c r="T52" i="4"/>
  <c r="T53" i="4"/>
  <c r="T58" i="4"/>
  <c r="T77" i="4"/>
  <c r="AD97" i="4"/>
  <c r="T132" i="4"/>
  <c r="T141" i="4"/>
  <c r="T143" i="4"/>
  <c r="T168" i="4"/>
  <c r="AD175" i="4"/>
  <c r="AF212" i="4"/>
  <c r="T214" i="4"/>
  <c r="T221" i="4"/>
  <c r="Q244" i="4"/>
  <c r="T278" i="4"/>
  <c r="T323" i="4"/>
  <c r="AG471" i="4"/>
  <c r="AE566" i="4"/>
  <c r="AG566" i="4"/>
  <c r="AE602" i="4"/>
  <c r="R645" i="4"/>
  <c r="AE673" i="4"/>
  <c r="T155" i="4"/>
  <c r="T201" i="4"/>
  <c r="AF235" i="4"/>
  <c r="AD258" i="4"/>
  <c r="T268" i="4"/>
  <c r="AD276" i="4"/>
  <c r="T299" i="4"/>
  <c r="AD364" i="4"/>
  <c r="AD449" i="4"/>
  <c r="AE575" i="4"/>
  <c r="AE578" i="4"/>
  <c r="AG580" i="4"/>
  <c r="AE582" i="4"/>
  <c r="AG582" i="4"/>
  <c r="AE616" i="4"/>
  <c r="AG633" i="4"/>
  <c r="AE636" i="4"/>
  <c r="AE647" i="4"/>
  <c r="AE653" i="4"/>
  <c r="T157" i="4"/>
  <c r="T159" i="4"/>
  <c r="AF186" i="4"/>
  <c r="T209" i="4"/>
  <c r="T249" i="4"/>
  <c r="T274" i="4"/>
  <c r="AE292" i="4"/>
  <c r="T298" i="4"/>
  <c r="Q320" i="4"/>
  <c r="AE580" i="4"/>
  <c r="AG586" i="4"/>
  <c r="AE587" i="4"/>
  <c r="AE593" i="4"/>
  <c r="AE600" i="4"/>
  <c r="AE610" i="4"/>
  <c r="AE628" i="4"/>
  <c r="AE633" i="4"/>
  <c r="AE640" i="4"/>
  <c r="AE668" i="4"/>
  <c r="AG670" i="4"/>
  <c r="AE53" i="4"/>
  <c r="AE274" i="4"/>
  <c r="Q292" i="4"/>
  <c r="AG293" i="4"/>
  <c r="AG292" i="4" s="1"/>
  <c r="AE298" i="4"/>
  <c r="AE412" i="4"/>
  <c r="AD33" i="4"/>
  <c r="T44" i="4"/>
  <c r="AD71" i="4"/>
  <c r="T81" i="4"/>
  <c r="AD108" i="4"/>
  <c r="T116" i="4"/>
  <c r="T128" i="4"/>
  <c r="T151" i="4"/>
  <c r="AF175" i="4"/>
  <c r="T181" i="4"/>
  <c r="T185" i="4"/>
  <c r="T199" i="4"/>
  <c r="T225" i="4"/>
  <c r="T228" i="4"/>
  <c r="AG244" i="4"/>
  <c r="T270" i="4"/>
  <c r="AF271" i="4"/>
  <c r="AD281" i="4"/>
  <c r="T297" i="4"/>
  <c r="T305" i="4"/>
  <c r="AE308" i="4"/>
  <c r="T308" i="4"/>
  <c r="Q438" i="4"/>
  <c r="AD454" i="4"/>
  <c r="AE489" i="4"/>
  <c r="Q477" i="4"/>
  <c r="AE510" i="4"/>
  <c r="AE49" i="4"/>
  <c r="T29" i="4"/>
  <c r="T34" i="4"/>
  <c r="T40" i="4"/>
  <c r="T56" i="4"/>
  <c r="AE56" i="4"/>
  <c r="T57" i="4"/>
  <c r="T60" i="4"/>
  <c r="AE60" i="4"/>
  <c r="T61" i="4"/>
  <c r="T64" i="4"/>
  <c r="AE64" i="4"/>
  <c r="T68" i="4"/>
  <c r="AF71" i="4"/>
  <c r="T114" i="4"/>
  <c r="Q121" i="4"/>
  <c r="T130" i="4"/>
  <c r="Q138" i="4"/>
  <c r="T153" i="4"/>
  <c r="T280" i="4"/>
  <c r="AF292" i="4"/>
  <c r="AF295" i="4"/>
  <c r="AG343" i="4"/>
  <c r="AE475" i="4"/>
  <c r="AE613" i="4"/>
  <c r="Q643" i="4"/>
  <c r="AE643" i="4" s="1"/>
  <c r="R643" i="4"/>
  <c r="Q649" i="4"/>
  <c r="AE649" i="4" s="1"/>
  <c r="R649" i="4"/>
  <c r="F675" i="4"/>
  <c r="AF24" i="4"/>
  <c r="T26" i="4"/>
  <c r="T30" i="4"/>
  <c r="T32" i="4"/>
  <c r="T36" i="4"/>
  <c r="AF54" i="4"/>
  <c r="AD88" i="4"/>
  <c r="T101" i="4"/>
  <c r="T126" i="4"/>
  <c r="T149" i="4"/>
  <c r="T172" i="4"/>
  <c r="T179" i="4"/>
  <c r="AF195" i="4"/>
  <c r="T197" i="4"/>
  <c r="AD212" i="4"/>
  <c r="AD219" i="4"/>
  <c r="T245" i="4"/>
  <c r="T253" i="4"/>
  <c r="T266" i="4"/>
  <c r="Q276" i="4"/>
  <c r="T307" i="4"/>
  <c r="AD309" i="4"/>
  <c r="AE311" i="4"/>
  <c r="Q309" i="4"/>
  <c r="T315" i="4"/>
  <c r="AE422" i="4"/>
  <c r="Q449" i="4"/>
  <c r="AE463" i="4"/>
  <c r="AE468" i="4"/>
  <c r="S581" i="4"/>
  <c r="Q581" i="4"/>
  <c r="AG581" i="4" s="1"/>
  <c r="AD186" i="4"/>
  <c r="AF219" i="4"/>
  <c r="AG235" i="4"/>
  <c r="T242" i="4"/>
  <c r="T255" i="4"/>
  <c r="T262" i="4"/>
  <c r="T272" i="4"/>
  <c r="T322" i="4"/>
  <c r="AF320" i="4"/>
  <c r="AE342" i="4"/>
  <c r="Q340" i="4"/>
  <c r="AF380" i="4"/>
  <c r="AE507" i="4"/>
  <c r="Q605" i="4"/>
  <c r="AG605" i="4" s="1"/>
  <c r="AE665" i="4"/>
  <c r="T218" i="4"/>
  <c r="AF226" i="4"/>
  <c r="T234" i="4"/>
  <c r="AD238" i="4"/>
  <c r="T251" i="4"/>
  <c r="AD271" i="4"/>
  <c r="AF281" i="4"/>
  <c r="AD292" i="4"/>
  <c r="AF309" i="4"/>
  <c r="T317" i="4"/>
  <c r="AE317" i="4"/>
  <c r="T318" i="4"/>
  <c r="AE328" i="4"/>
  <c r="T328" i="4"/>
  <c r="AG438" i="4"/>
  <c r="AG449" i="4"/>
  <c r="AG601" i="4"/>
  <c r="AG613" i="4"/>
  <c r="AE625" i="4"/>
  <c r="AG664" i="4"/>
  <c r="AD349" i="4"/>
  <c r="AF355" i="4"/>
  <c r="AG380" i="4"/>
  <c r="AF393" i="4"/>
  <c r="AF417" i="4"/>
  <c r="AE428" i="4"/>
  <c r="AE431" i="4"/>
  <c r="AF438" i="4"/>
  <c r="AF449" i="4"/>
  <c r="AE456" i="4"/>
  <c r="AE460" i="4"/>
  <c r="AG552" i="4"/>
  <c r="AE557" i="4"/>
  <c r="S568" i="4"/>
  <c r="Q568" i="4"/>
  <c r="AE568" i="4" s="1"/>
  <c r="L563" i="4"/>
  <c r="AG674" i="4"/>
  <c r="AF340" i="4"/>
  <c r="AE349" i="4"/>
  <c r="AE388" i="4"/>
  <c r="AF477" i="4"/>
  <c r="AD477" i="4"/>
  <c r="AD536" i="4"/>
  <c r="AG575" i="4"/>
  <c r="S579" i="4"/>
  <c r="R579" i="4"/>
  <c r="Q579" i="4"/>
  <c r="AE579" i="4" s="1"/>
  <c r="AG632" i="4"/>
  <c r="AG656" i="4"/>
  <c r="AG658" i="4"/>
  <c r="AF505" i="4"/>
  <c r="AD518" i="4"/>
  <c r="R567" i="4"/>
  <c r="R568" i="4"/>
  <c r="AE583" i="4"/>
  <c r="AE585" i="4"/>
  <c r="S600" i="4"/>
  <c r="AE603" i="4"/>
  <c r="T617" i="4"/>
  <c r="AG619" i="4"/>
  <c r="AE621" i="4"/>
  <c r="R648" i="4"/>
  <c r="AE482" i="4"/>
  <c r="AE486" i="4"/>
  <c r="AG505" i="4"/>
  <c r="AE516" i="4"/>
  <c r="T599" i="4"/>
  <c r="AE618" i="4"/>
  <c r="AG621" i="4"/>
  <c r="AE638" i="4"/>
  <c r="AG641" i="4"/>
  <c r="R644" i="4"/>
  <c r="AE656" i="4"/>
  <c r="AE658" i="4"/>
  <c r="T110" i="4"/>
  <c r="T177" i="4"/>
  <c r="AG24" i="4"/>
  <c r="T139" i="4"/>
  <c r="T260" i="4"/>
  <c r="T188" i="4"/>
  <c r="T240" i="4"/>
  <c r="T164" i="4"/>
  <c r="T25" i="4"/>
  <c r="AG33" i="4"/>
  <c r="T90" i="4"/>
  <c r="T65" i="4"/>
  <c r="AE65" i="4"/>
  <c r="AE67" i="4"/>
  <c r="AE123" i="4"/>
  <c r="AE125" i="4"/>
  <c r="T125" i="4"/>
  <c r="AE162" i="4"/>
  <c r="T184" i="4"/>
  <c r="AE184" i="4"/>
  <c r="T208" i="4"/>
  <c r="AE208" i="4"/>
  <c r="AE206" i="4" s="1"/>
  <c r="AE215" i="4"/>
  <c r="AG217" i="4"/>
  <c r="AG212" i="4" s="1"/>
  <c r="T217" i="4"/>
  <c r="AE30" i="4"/>
  <c r="AE32" i="4"/>
  <c r="AE46" i="4"/>
  <c r="AE95" i="4"/>
  <c r="AF121" i="4"/>
  <c r="AE135" i="4"/>
  <c r="AE160" i="4"/>
  <c r="T160" i="4"/>
  <c r="AD163" i="4"/>
  <c r="T169" i="4"/>
  <c r="AE169" i="4"/>
  <c r="AE171" i="4"/>
  <c r="T171" i="4"/>
  <c r="T180" i="4"/>
  <c r="AE180" i="4"/>
  <c r="AG182" i="4"/>
  <c r="AE200" i="4"/>
  <c r="T200" i="4"/>
  <c r="Q206" i="4"/>
  <c r="AG207" i="4"/>
  <c r="T207" i="4"/>
  <c r="T236" i="4"/>
  <c r="AE236" i="4"/>
  <c r="AE235" i="4" s="1"/>
  <c r="Q235" i="4"/>
  <c r="AF244" i="4"/>
  <c r="T265" i="4"/>
  <c r="AE265" i="4"/>
  <c r="AE267" i="4"/>
  <c r="T267" i="4"/>
  <c r="T293" i="4"/>
  <c r="AE356" i="4"/>
  <c r="Q355" i="4"/>
  <c r="AE389" i="4"/>
  <c r="AE461" i="4"/>
  <c r="AE462" i="4"/>
  <c r="T37" i="4"/>
  <c r="T41" i="4"/>
  <c r="T45" i="4"/>
  <c r="T84" i="4"/>
  <c r="AE84" i="4"/>
  <c r="AE86" i="4"/>
  <c r="T86" i="4"/>
  <c r="AE91" i="4"/>
  <c r="AE93" i="4"/>
  <c r="T93" i="4"/>
  <c r="T102" i="4"/>
  <c r="AE102" i="4"/>
  <c r="AE104" i="4"/>
  <c r="T104" i="4"/>
  <c r="T113" i="4"/>
  <c r="AE113" i="4"/>
  <c r="AG115" i="4"/>
  <c r="AG108" i="4" s="1"/>
  <c r="AG120" i="4"/>
  <c r="AG117" i="4" s="1"/>
  <c r="T120" i="4"/>
  <c r="T122" i="4"/>
  <c r="AE131" i="4"/>
  <c r="AE133" i="4"/>
  <c r="T133" i="4"/>
  <c r="AE140" i="4"/>
  <c r="T140" i="4"/>
  <c r="AE154" i="4"/>
  <c r="AE156" i="4"/>
  <c r="T156" i="4"/>
  <c r="Q163" i="4"/>
  <c r="AG165" i="4"/>
  <c r="T165" i="4"/>
  <c r="AE167" i="4"/>
  <c r="T167" i="4"/>
  <c r="AG176" i="4"/>
  <c r="T176" i="4"/>
  <c r="Q175" i="4"/>
  <c r="AG178" i="4"/>
  <c r="T187" i="4"/>
  <c r="AE187" i="4"/>
  <c r="Q186" i="4"/>
  <c r="AE189" i="4"/>
  <c r="T189" i="4"/>
  <c r="AE196" i="4"/>
  <c r="Q195" i="4"/>
  <c r="T196" i="4"/>
  <c r="T243" i="4"/>
  <c r="AE243" i="4"/>
  <c r="T254" i="4"/>
  <c r="AE254" i="4"/>
  <c r="AE256" i="4"/>
  <c r="T256" i="4"/>
  <c r="T261" i="4"/>
  <c r="AE261" i="4"/>
  <c r="AE263" i="4"/>
  <c r="T263" i="4"/>
  <c r="T269" i="4"/>
  <c r="T273" i="4"/>
  <c r="T290" i="4"/>
  <c r="T291" i="4"/>
  <c r="AE547" i="4"/>
  <c r="Q546" i="4"/>
  <c r="AG550" i="4"/>
  <c r="T76" i="4"/>
  <c r="AE76" i="4"/>
  <c r="AE78" i="4"/>
  <c r="T78" i="4"/>
  <c r="AE146" i="4"/>
  <c r="AE148" i="4"/>
  <c r="T148" i="4"/>
  <c r="AG173" i="4"/>
  <c r="T173" i="4"/>
  <c r="T202" i="4"/>
  <c r="AE202" i="4"/>
  <c r="AG204" i="4"/>
  <c r="T204" i="4"/>
  <c r="AG210" i="4"/>
  <c r="T210" i="4"/>
  <c r="T222" i="4"/>
  <c r="AE222" i="4"/>
  <c r="AE224" i="4"/>
  <c r="T224" i="4"/>
  <c r="T229" i="4"/>
  <c r="AE229" i="4"/>
  <c r="AE231" i="4"/>
  <c r="T246" i="4"/>
  <c r="AE246" i="4"/>
  <c r="AE248" i="4"/>
  <c r="T248" i="4"/>
  <c r="AE272" i="4"/>
  <c r="Q271" i="4"/>
  <c r="T275" i="4"/>
  <c r="AE275" i="4"/>
  <c r="Q536" i="4"/>
  <c r="AG540" i="4"/>
  <c r="AE26" i="4"/>
  <c r="AE34" i="4"/>
  <c r="AE50" i="4"/>
  <c r="AE57" i="4"/>
  <c r="AE61" i="4"/>
  <c r="T72" i="4"/>
  <c r="AE72" i="4"/>
  <c r="Q71" i="4"/>
  <c r="AE74" i="4"/>
  <c r="T74" i="4"/>
  <c r="T106" i="4"/>
  <c r="AE106" i="4"/>
  <c r="AE137" i="4"/>
  <c r="T137" i="4"/>
  <c r="AD138" i="4"/>
  <c r="AF138" i="4"/>
  <c r="AE142" i="4"/>
  <c r="AE144" i="4"/>
  <c r="T144" i="4"/>
  <c r="AG158" i="4"/>
  <c r="AG138" i="4" s="1"/>
  <c r="T191" i="4"/>
  <c r="AE191" i="4"/>
  <c r="AG193" i="4"/>
  <c r="AG186" i="4" s="1"/>
  <c r="T193" i="4"/>
  <c r="AG198" i="4"/>
  <c r="AE213" i="4"/>
  <c r="Q212" i="4"/>
  <c r="T213" i="4"/>
  <c r="Q219" i="4"/>
  <c r="AG220" i="4"/>
  <c r="AG219" i="4" s="1"/>
  <c r="T220" i="4"/>
  <c r="Q226" i="4"/>
  <c r="AG227" i="4"/>
  <c r="AG226" i="4" s="1"/>
  <c r="AG238" i="4"/>
  <c r="Q24" i="4"/>
  <c r="T28" i="4"/>
  <c r="T38" i="4"/>
  <c r="T42" i="4"/>
  <c r="Q54" i="4"/>
  <c r="T69" i="4"/>
  <c r="AE69" i="4"/>
  <c r="AG71" i="4"/>
  <c r="T80" i="4"/>
  <c r="AE80" i="4"/>
  <c r="AE82" i="4"/>
  <c r="T82" i="4"/>
  <c r="AE89" i="4"/>
  <c r="Q88" i="4"/>
  <c r="T89" i="4"/>
  <c r="AG88" i="4"/>
  <c r="AG98" i="4"/>
  <c r="AG97" i="4" s="1"/>
  <c r="T98" i="4"/>
  <c r="Q97" i="4"/>
  <c r="AE100" i="4"/>
  <c r="T100" i="4"/>
  <c r="T109" i="4"/>
  <c r="AE109" i="4"/>
  <c r="Q108" i="4"/>
  <c r="AE111" i="4"/>
  <c r="AE118" i="4"/>
  <c r="AE117" i="4" s="1"/>
  <c r="Q117" i="4"/>
  <c r="T118" i="4"/>
  <c r="AD121" i="4"/>
  <c r="AE127" i="4"/>
  <c r="AE129" i="4"/>
  <c r="T129" i="4"/>
  <c r="AE150" i="4"/>
  <c r="AE152" i="4"/>
  <c r="T152" i="4"/>
  <c r="AF163" i="4"/>
  <c r="T233" i="4"/>
  <c r="AE233" i="4"/>
  <c r="AE239" i="4"/>
  <c r="Q238" i="4"/>
  <c r="AE241" i="4"/>
  <c r="T241" i="4"/>
  <c r="AD244" i="4"/>
  <c r="T250" i="4"/>
  <c r="AE250" i="4"/>
  <c r="AE252" i="4"/>
  <c r="T252" i="4"/>
  <c r="AE259" i="4"/>
  <c r="Q258" i="4"/>
  <c r="T259" i="4"/>
  <c r="AG258" i="4"/>
  <c r="T296" i="4"/>
  <c r="T306" i="4"/>
  <c r="AE307" i="4"/>
  <c r="T311" i="4"/>
  <c r="T312" i="4"/>
  <c r="AD393" i="4"/>
  <c r="AG487" i="4"/>
  <c r="AG271" i="4"/>
  <c r="T277" i="4"/>
  <c r="AE277" i="4"/>
  <c r="AE276" i="4" s="1"/>
  <c r="Q281" i="4"/>
  <c r="AD295" i="4"/>
  <c r="AE299" i="4"/>
  <c r="AE318" i="4"/>
  <c r="AD340" i="4"/>
  <c r="Q380" i="4"/>
  <c r="AE381" i="4"/>
  <c r="AE432" i="4"/>
  <c r="AE433" i="4"/>
  <c r="AE506" i="4"/>
  <c r="Q505" i="4"/>
  <c r="AE529" i="4"/>
  <c r="S611" i="4"/>
  <c r="Q611" i="4"/>
  <c r="AE611" i="4" s="1"/>
  <c r="R630" i="4"/>
  <c r="L622" i="4"/>
  <c r="Q630" i="4"/>
  <c r="AE630" i="4" s="1"/>
  <c r="T279" i="4"/>
  <c r="T282" i="4"/>
  <c r="AG282" i="4"/>
  <c r="T286" i="4"/>
  <c r="T287" i="4"/>
  <c r="T294" i="4"/>
  <c r="AG295" i="4"/>
  <c r="T300" i="4"/>
  <c r="T301" i="4"/>
  <c r="T319" i="4"/>
  <c r="AD320" i="4"/>
  <c r="AD325" i="4"/>
  <c r="AE326" i="4"/>
  <c r="AG345" i="4"/>
  <c r="AE363" i="4"/>
  <c r="AE571" i="4"/>
  <c r="AG571" i="4"/>
  <c r="AE296" i="4"/>
  <c r="Q295" i="4"/>
  <c r="T304" i="4"/>
  <c r="T313" i="4"/>
  <c r="T314" i="4"/>
  <c r="AE314" i="4"/>
  <c r="T321" i="4"/>
  <c r="AE321" i="4"/>
  <c r="AE320" i="4" s="1"/>
  <c r="T324" i="4"/>
  <c r="AG325" i="4"/>
  <c r="AG352" i="4"/>
  <c r="AG349" i="4" s="1"/>
  <c r="Q349" i="4"/>
  <c r="AD355" i="4"/>
  <c r="AE359" i="4"/>
  <c r="AG366" i="4"/>
  <c r="AE374" i="4"/>
  <c r="AG400" i="4"/>
  <c r="AG411" i="4"/>
  <c r="AG408" i="4" s="1"/>
  <c r="Q408" i="4"/>
  <c r="AG417" i="4"/>
  <c r="AE429" i="4"/>
  <c r="AE430" i="4"/>
  <c r="AD471" i="4"/>
  <c r="AE483" i="4"/>
  <c r="AE484" i="4"/>
  <c r="AF518" i="4"/>
  <c r="AE532" i="4"/>
  <c r="AE536" i="4"/>
  <c r="AG570" i="4"/>
  <c r="AG576" i="4"/>
  <c r="AE576" i="4"/>
  <c r="AG598" i="4"/>
  <c r="AE598" i="4"/>
  <c r="Q604" i="4"/>
  <c r="AE604" i="4" s="1"/>
  <c r="S604" i="4"/>
  <c r="T284" i="4"/>
  <c r="AE284" i="4"/>
  <c r="AE281" i="4" s="1"/>
  <c r="T288" i="4"/>
  <c r="AG289" i="4"/>
  <c r="T289" i="4"/>
  <c r="T302" i="4"/>
  <c r="T303" i="4"/>
  <c r="AE303" i="4"/>
  <c r="AG310" i="4"/>
  <c r="AG309" i="4" s="1"/>
  <c r="T310" i="4"/>
  <c r="AE338" i="4"/>
  <c r="AE325" i="4" s="1"/>
  <c r="AE341" i="4"/>
  <c r="AF349" i="4"/>
  <c r="AG355" i="4"/>
  <c r="Q364" i="4"/>
  <c r="AF364" i="4"/>
  <c r="AG370" i="4"/>
  <c r="AE378" i="4"/>
  <c r="AD380" i="4"/>
  <c r="AE385" i="4"/>
  <c r="AG396" i="4"/>
  <c r="Q393" i="4"/>
  <c r="AE404" i="4"/>
  <c r="AE393" i="4" s="1"/>
  <c r="AD417" i="4"/>
  <c r="AE439" i="4"/>
  <c r="AE440" i="4"/>
  <c r="AE450" i="4"/>
  <c r="AE451" i="4"/>
  <c r="Q454" i="4"/>
  <c r="AE457" i="4"/>
  <c r="AE458" i="4"/>
  <c r="AE469" i="4"/>
  <c r="AE470" i="4"/>
  <c r="Q471" i="4"/>
  <c r="AE476" i="4"/>
  <c r="AE491" i="4"/>
  <c r="AE498" i="4"/>
  <c r="AG499" i="4"/>
  <c r="AE517" i="4"/>
  <c r="AE551" i="4"/>
  <c r="Q588" i="4"/>
  <c r="AG588" i="4" s="1"/>
  <c r="S588" i="4"/>
  <c r="AE413" i="4"/>
  <c r="AE425" i="4"/>
  <c r="AE447" i="4"/>
  <c r="AF454" i="4"/>
  <c r="AE472" i="4"/>
  <c r="AE513" i="4"/>
  <c r="AF536" i="4"/>
  <c r="AE558" i="4"/>
  <c r="AE559" i="4"/>
  <c r="AG578" i="4"/>
  <c r="AG587" i="4"/>
  <c r="Q597" i="4"/>
  <c r="AE597" i="4" s="1"/>
  <c r="AE418" i="4"/>
  <c r="Q417" i="4"/>
  <c r="AE420" i="4"/>
  <c r="AE421" i="4"/>
  <c r="AE436" i="4"/>
  <c r="AD438" i="4"/>
  <c r="AE443" i="4"/>
  <c r="AG465" i="4"/>
  <c r="AG454" i="4" s="1"/>
  <c r="AG479" i="4"/>
  <c r="AG494" i="4"/>
  <c r="AE502" i="4"/>
  <c r="AD505" i="4"/>
  <c r="AE509" i="4"/>
  <c r="AE520" i="4"/>
  <c r="AG543" i="4"/>
  <c r="AD546" i="4"/>
  <c r="AD572" i="4"/>
  <c r="Q577" i="4"/>
  <c r="AG577" i="4" s="1"/>
  <c r="S577" i="4"/>
  <c r="L572" i="4"/>
  <c r="AG589" i="4"/>
  <c r="T589" i="4"/>
  <c r="AE589" i="4"/>
  <c r="AG599" i="4"/>
  <c r="S615" i="4"/>
  <c r="Q615" i="4"/>
  <c r="AG615" i="4" s="1"/>
  <c r="AE554" i="4"/>
  <c r="AG562" i="4"/>
  <c r="T569" i="4"/>
  <c r="AG569" i="4"/>
  <c r="J572" i="4"/>
  <c r="T582" i="4"/>
  <c r="T586" i="4"/>
  <c r="AE590" i="4"/>
  <c r="AE594" i="4"/>
  <c r="AG596" i="4"/>
  <c r="AE601" i="4"/>
  <c r="AG603" i="4"/>
  <c r="AG629" i="4"/>
  <c r="AG635" i="4"/>
  <c r="AG638" i="4"/>
  <c r="AG654" i="4"/>
  <c r="T593" i="4"/>
  <c r="T595" i="4"/>
  <c r="AE599" i="4"/>
  <c r="R606" i="4"/>
  <c r="S606" i="4"/>
  <c r="Q606" i="4"/>
  <c r="Q660" i="4"/>
  <c r="R581" i="4"/>
  <c r="AE608" i="4"/>
  <c r="AE617" i="4"/>
  <c r="T618" i="4"/>
  <c r="AG618" i="4"/>
  <c r="AE620" i="4"/>
  <c r="AE626" i="4"/>
  <c r="AD622" i="4"/>
  <c r="AG628" i="4"/>
  <c r="AG637" i="4"/>
  <c r="AE639" i="4"/>
  <c r="T640" i="4"/>
  <c r="AG640" i="4"/>
  <c r="AE642" i="4"/>
  <c r="AE651" i="4"/>
  <c r="AG653" i="4"/>
  <c r="AE655" i="4"/>
  <c r="T656" i="4"/>
  <c r="AE657" i="4"/>
  <c r="AE659" i="4"/>
  <c r="AD660" i="4"/>
  <c r="AE663" i="4"/>
  <c r="AG608" i="4"/>
  <c r="AG617" i="4"/>
  <c r="AE619" i="4"/>
  <c r="AG620" i="4"/>
  <c r="AG626" i="4"/>
  <c r="AF622" i="4"/>
  <c r="J622" i="4"/>
  <c r="AE635" i="4"/>
  <c r="AG639" i="4"/>
  <c r="AE641" i="4"/>
  <c r="AG642" i="4"/>
  <c r="AG651" i="4"/>
  <c r="AE654" i="4"/>
  <c r="AG655" i="4"/>
  <c r="AG657" i="4"/>
  <c r="AG659" i="4"/>
  <c r="AF660" i="4"/>
  <c r="AG663" i="4"/>
  <c r="S605" i="4"/>
  <c r="Q607" i="4"/>
  <c r="Q645" i="4"/>
  <c r="Q40" i="7" l="1"/>
  <c r="T544" i="4"/>
  <c r="T462" i="4"/>
  <c r="T358" i="4"/>
  <c r="T374" i="4"/>
  <c r="T390" i="4"/>
  <c r="T398" i="4"/>
  <c r="T406" i="4"/>
  <c r="T414" i="4"/>
  <c r="T422" i="4"/>
  <c r="T430" i="4"/>
  <c r="T446" i="4"/>
  <c r="T485" i="4"/>
  <c r="T493" i="4"/>
  <c r="T501" i="4"/>
  <c r="T509" i="4"/>
  <c r="T517" i="4"/>
  <c r="T541" i="4"/>
  <c r="T670" i="4"/>
  <c r="T457" i="4"/>
  <c r="T665" i="4"/>
  <c r="T366" i="4"/>
  <c r="T382" i="4"/>
  <c r="T554" i="4"/>
  <c r="T562" i="4"/>
  <c r="T341" i="4"/>
  <c r="T377" i="4"/>
  <c r="T425" i="4"/>
  <c r="T488" i="4"/>
  <c r="T520" i="4"/>
  <c r="T539" i="4"/>
  <c r="T664" i="4"/>
  <c r="T553" i="4"/>
  <c r="T556" i="4"/>
  <c r="R477" i="4"/>
  <c r="T330" i="4"/>
  <c r="T329" i="4" s="1"/>
  <c r="T507" i="4"/>
  <c r="T561" i="4"/>
  <c r="T361" i="4"/>
  <c r="T387" i="4"/>
  <c r="T395" i="4"/>
  <c r="T419" i="4"/>
  <c r="T496" i="4"/>
  <c r="T375" i="4"/>
  <c r="T391" i="4"/>
  <c r="T407" i="4"/>
  <c r="T415" i="4"/>
  <c r="T447" i="4"/>
  <c r="T512" i="4"/>
  <c r="T400" i="4"/>
  <c r="T424" i="4"/>
  <c r="T432" i="4"/>
  <c r="T440" i="4"/>
  <c r="T448" i="4"/>
  <c r="T456" i="4"/>
  <c r="T464" i="4"/>
  <c r="T472" i="4"/>
  <c r="T490" i="4"/>
  <c r="T479" i="4"/>
  <c r="T487" i="4"/>
  <c r="T495" i="4"/>
  <c r="T503" i="4"/>
  <c r="T511" i="4"/>
  <c r="T519" i="4"/>
  <c r="T543" i="4"/>
  <c r="T372" i="4"/>
  <c r="T396" i="4"/>
  <c r="T428" i="4"/>
  <c r="T469" i="4"/>
  <c r="T483" i="4"/>
  <c r="T499" i="4"/>
  <c r="T523" i="4"/>
  <c r="T468" i="4"/>
  <c r="S20" i="4"/>
  <c r="S21" i="4" s="1"/>
  <c r="E5" i="8" s="1"/>
  <c r="T356" i="4"/>
  <c r="T388" i="4"/>
  <c r="T444" i="4"/>
  <c r="T460" i="4"/>
  <c r="T502" i="4"/>
  <c r="T515" i="4"/>
  <c r="T672" i="4"/>
  <c r="T373" i="4"/>
  <c r="T389" i="4"/>
  <c r="T405" i="4"/>
  <c r="T413" i="4"/>
  <c r="T437" i="4"/>
  <c r="T445" i="4"/>
  <c r="T478" i="4"/>
  <c r="T510" i="4"/>
  <c r="T542" i="4"/>
  <c r="T404" i="4"/>
  <c r="T420" i="4"/>
  <c r="T436" i="4"/>
  <c r="T452" i="4"/>
  <c r="T476" i="4"/>
  <c r="T491" i="4"/>
  <c r="T412" i="4"/>
  <c r="T451" i="4"/>
  <c r="T552" i="4"/>
  <c r="T560" i="4"/>
  <c r="T339" i="4"/>
  <c r="T347" i="4"/>
  <c r="T348" i="4"/>
  <c r="T351" i="4"/>
  <c r="T367" i="4"/>
  <c r="T383" i="4"/>
  <c r="T399" i="4"/>
  <c r="T431" i="4"/>
  <c r="T439" i="4"/>
  <c r="T463" i="4"/>
  <c r="T486" i="4"/>
  <c r="T550" i="4"/>
  <c r="R340" i="4"/>
  <c r="R380" i="4"/>
  <c r="R449" i="4"/>
  <c r="T537" i="4"/>
  <c r="T545" i="4"/>
  <c r="T674" i="4"/>
  <c r="T660" i="4" s="1"/>
  <c r="T481" i="4"/>
  <c r="T559" i="4"/>
  <c r="R471" i="4"/>
  <c r="R518" i="4"/>
  <c r="R505" i="4"/>
  <c r="R393" i="4"/>
  <c r="T409" i="4"/>
  <c r="T426" i="4"/>
  <c r="T516" i="4"/>
  <c r="T369" i="4"/>
  <c r="T513" i="4"/>
  <c r="T473" i="4"/>
  <c r="T551" i="4"/>
  <c r="R454" i="4"/>
  <c r="R408" i="4"/>
  <c r="R417" i="4"/>
  <c r="R325" i="4"/>
  <c r="T443" i="4"/>
  <c r="T410" i="4"/>
  <c r="T492" i="4"/>
  <c r="T532" i="4"/>
  <c r="R536" i="4"/>
  <c r="T402" i="4"/>
  <c r="T418" i="4"/>
  <c r="T434" i="4"/>
  <c r="T497" i="4"/>
  <c r="T508" i="4"/>
  <c r="T529" i="4"/>
  <c r="T394" i="4"/>
  <c r="T461" i="4"/>
  <c r="T489" i="4"/>
  <c r="T386" i="4"/>
  <c r="R660" i="4"/>
  <c r="R661" i="4" s="1"/>
  <c r="D20" i="8" s="1"/>
  <c r="R33" i="4"/>
  <c r="T558" i="4"/>
  <c r="T337" i="4"/>
  <c r="T345" i="4"/>
  <c r="T540" i="4"/>
  <c r="S546" i="4"/>
  <c r="T397" i="4"/>
  <c r="T429" i="4"/>
  <c r="T548" i="4"/>
  <c r="R334" i="4"/>
  <c r="R355" i="4"/>
  <c r="T557" i="4"/>
  <c r="R364" i="4"/>
  <c r="R349" i="4"/>
  <c r="R438" i="4"/>
  <c r="S660" i="4"/>
  <c r="S661" i="4" s="1"/>
  <c r="E20" i="8" s="1"/>
  <c r="T416" i="4"/>
  <c r="T549" i="4"/>
  <c r="S536" i="4"/>
  <c r="T343" i="4"/>
  <c r="T352" i="4"/>
  <c r="T370" i="4"/>
  <c r="T465" i="4"/>
  <c r="T474" i="4"/>
  <c r="T335" i="4"/>
  <c r="T353" i="4"/>
  <c r="T379" i="4"/>
  <c r="T458" i="4"/>
  <c r="T466" i="4"/>
  <c r="T475" i="4"/>
  <c r="R24" i="4"/>
  <c r="R20" i="4" s="1"/>
  <c r="T359" i="4"/>
  <c r="T403" i="4"/>
  <c r="R546" i="4"/>
  <c r="T354" i="4"/>
  <c r="T363" i="4"/>
  <c r="T441" i="4"/>
  <c r="T450" i="4"/>
  <c r="T467" i="4"/>
  <c r="T433" i="4"/>
  <c r="T442" i="4"/>
  <c r="T525" i="4"/>
  <c r="T533" i="4"/>
  <c r="T528" i="4"/>
  <c r="T535" i="4"/>
  <c r="T522" i="4"/>
  <c r="T530" i="4"/>
  <c r="Q46" i="7"/>
  <c r="P44" i="7"/>
  <c r="P39" i="7"/>
  <c r="S39" i="7" s="1"/>
  <c r="T521" i="4"/>
  <c r="T524" i="4"/>
  <c r="T591" i="4"/>
  <c r="S9" i="7"/>
  <c r="T531" i="4"/>
  <c r="T526" i="4"/>
  <c r="T534" i="4"/>
  <c r="S518" i="4"/>
  <c r="S355" i="4"/>
  <c r="S334" i="4"/>
  <c r="S340" i="4"/>
  <c r="S349" i="4"/>
  <c r="S380" i="4"/>
  <c r="S408" i="4"/>
  <c r="S454" i="4"/>
  <c r="S505" i="4"/>
  <c r="S449" i="4"/>
  <c r="S477" i="4"/>
  <c r="S471" i="4"/>
  <c r="T357" i="4"/>
  <c r="T453" i="4"/>
  <c r="T527" i="4"/>
  <c r="T385" i="4"/>
  <c r="S417" i="4"/>
  <c r="S438" i="4"/>
  <c r="S393" i="4"/>
  <c r="T506" i="4"/>
  <c r="T480" i="4"/>
  <c r="T411" i="4"/>
  <c r="T350" i="4"/>
  <c r="S364" i="4"/>
  <c r="T600" i="4"/>
  <c r="AG591" i="4"/>
  <c r="AG648" i="4"/>
  <c r="AE591" i="4"/>
  <c r="T325" i="4"/>
  <c r="T644" i="4"/>
  <c r="T629" i="4"/>
  <c r="AG644" i="4"/>
  <c r="AE175" i="4"/>
  <c r="T33" i="4"/>
  <c r="AE567" i="4"/>
  <c r="AE563" i="4" s="1"/>
  <c r="T648" i="4"/>
  <c r="AE238" i="4"/>
  <c r="T643" i="4"/>
  <c r="T581" i="4"/>
  <c r="R622" i="4"/>
  <c r="R623" i="4" s="1"/>
  <c r="D17" i="8" s="1"/>
  <c r="AG604" i="4"/>
  <c r="AE97" i="4"/>
  <c r="AG195" i="4"/>
  <c r="T235" i="4"/>
  <c r="AG649" i="4"/>
  <c r="AG568" i="4"/>
  <c r="AG563" i="4" s="1"/>
  <c r="T567" i="4"/>
  <c r="S563" i="4"/>
  <c r="S564" i="4" s="1"/>
  <c r="E11" i="8" s="1"/>
  <c r="AE340" i="4"/>
  <c r="AE163" i="4"/>
  <c r="AG518" i="4"/>
  <c r="Q563" i="4"/>
  <c r="AE309" i="4"/>
  <c r="AG643" i="4"/>
  <c r="AG340" i="4"/>
  <c r="T649" i="4"/>
  <c r="AE477" i="4"/>
  <c r="AG536" i="4"/>
  <c r="AE271" i="4"/>
  <c r="AE226" i="4"/>
  <c r="AG546" i="4"/>
  <c r="R563" i="4"/>
  <c r="R564" i="4" s="1"/>
  <c r="D11" i="8" s="1"/>
  <c r="T605" i="4"/>
  <c r="AE408" i="4"/>
  <c r="AG364" i="4"/>
  <c r="AE631" i="4"/>
  <c r="T631" i="4"/>
  <c r="AE121" i="4"/>
  <c r="AE219" i="4"/>
  <c r="AG579" i="4"/>
  <c r="T219" i="4"/>
  <c r="AE605" i="4"/>
  <c r="AE364" i="4"/>
  <c r="T244" i="4"/>
  <c r="AG597" i="4"/>
  <c r="T579" i="4"/>
  <c r="T615" i="4"/>
  <c r="AE449" i="4"/>
  <c r="AE244" i="4"/>
  <c r="T271" i="4"/>
  <c r="AE454" i="4"/>
  <c r="AG393" i="4"/>
  <c r="T309" i="4"/>
  <c r="AE54" i="4"/>
  <c r="AG163" i="4"/>
  <c r="AE581" i="4"/>
  <c r="AE505" i="4"/>
  <c r="T212" i="4"/>
  <c r="AD20" i="4"/>
  <c r="AE24" i="4"/>
  <c r="T568" i="4"/>
  <c r="AG660" i="4"/>
  <c r="AE660" i="4"/>
  <c r="AG630" i="4"/>
  <c r="AE518" i="4"/>
  <c r="T281" i="4"/>
  <c r="T117" i="4"/>
  <c r="AE88" i="4"/>
  <c r="T226" i="4"/>
  <c r="AF20" i="4"/>
  <c r="AG607" i="4"/>
  <c r="T607" i="4"/>
  <c r="AE607" i="4"/>
  <c r="T97" i="4"/>
  <c r="AE546" i="4"/>
  <c r="T186" i="4"/>
  <c r="T292" i="4"/>
  <c r="AE645" i="4"/>
  <c r="AG645" i="4"/>
  <c r="T645" i="4"/>
  <c r="S572" i="4"/>
  <c r="S573" i="4" s="1"/>
  <c r="E14" i="8" s="1"/>
  <c r="AG477" i="4"/>
  <c r="AE471" i="4"/>
  <c r="AE295" i="4"/>
  <c r="T276" i="4"/>
  <c r="T258" i="4"/>
  <c r="T238" i="4"/>
  <c r="T195" i="4"/>
  <c r="T175" i="4"/>
  <c r="AE138" i="4"/>
  <c r="T54" i="4"/>
  <c r="AE615" i="4"/>
  <c r="T577" i="4"/>
  <c r="AE417" i="4"/>
  <c r="T597" i="4"/>
  <c r="T588" i="4"/>
  <c r="AE588" i="4"/>
  <c r="Q572" i="4"/>
  <c r="T611" i="4"/>
  <c r="T295" i="4"/>
  <c r="AE108" i="4"/>
  <c r="AE212" i="4"/>
  <c r="AE71" i="4"/>
  <c r="AE577" i="4"/>
  <c r="AG175" i="4"/>
  <c r="T121" i="4"/>
  <c r="AE355" i="4"/>
  <c r="T206" i="4"/>
  <c r="T24" i="4"/>
  <c r="T163" i="4"/>
  <c r="T606" i="4"/>
  <c r="R572" i="4"/>
  <c r="R573" i="4" s="1"/>
  <c r="AG606" i="4"/>
  <c r="AG611" i="4"/>
  <c r="AE606" i="4"/>
  <c r="T604" i="4"/>
  <c r="T320" i="4"/>
  <c r="AG281" i="4"/>
  <c r="T630" i="4"/>
  <c r="Q622" i="4"/>
  <c r="AE258" i="4"/>
  <c r="T108" i="4"/>
  <c r="T88" i="4"/>
  <c r="T71" i="4"/>
  <c r="AE33" i="4"/>
  <c r="AE195" i="4"/>
  <c r="AE186" i="4"/>
  <c r="AG206" i="4"/>
  <c r="T138" i="4"/>
  <c r="S622" i="4"/>
  <c r="S623" i="4" s="1"/>
  <c r="E17" i="8" s="1"/>
  <c r="AE438" i="4"/>
  <c r="AE380" i="4"/>
  <c r="T471" i="4" l="1"/>
  <c r="T340" i="4"/>
  <c r="T505" i="4"/>
  <c r="T380" i="4"/>
  <c r="T438" i="4"/>
  <c r="T393" i="4"/>
  <c r="T334" i="4"/>
  <c r="T546" i="4"/>
  <c r="T364" i="4"/>
  <c r="T536" i="4"/>
  <c r="I14" i="8"/>
  <c r="E12" i="8"/>
  <c r="I12" i="8" s="1"/>
  <c r="H11" i="8"/>
  <c r="C11" i="8"/>
  <c r="D9" i="8"/>
  <c r="Q573" i="4"/>
  <c r="D14" i="8"/>
  <c r="T417" i="4"/>
  <c r="I20" i="8"/>
  <c r="E18" i="8"/>
  <c r="I18" i="8" s="1"/>
  <c r="D18" i="8"/>
  <c r="C20" i="8"/>
  <c r="H20" i="8"/>
  <c r="G20" i="8" s="1"/>
  <c r="K20" i="8" s="1"/>
  <c r="I17" i="8"/>
  <c r="E15" i="8"/>
  <c r="I15" i="8" s="1"/>
  <c r="I11" i="8"/>
  <c r="E9" i="8"/>
  <c r="I9" i="8" s="1"/>
  <c r="H17" i="8"/>
  <c r="G17" i="8" s="1"/>
  <c r="K17" i="8" s="1"/>
  <c r="C17" i="8"/>
  <c r="D15" i="8"/>
  <c r="T408" i="4"/>
  <c r="T449" i="4"/>
  <c r="I5" i="8"/>
  <c r="T477" i="4"/>
  <c r="T355" i="4"/>
  <c r="Q661" i="4"/>
  <c r="T454" i="4"/>
  <c r="T349" i="4"/>
  <c r="T518" i="4"/>
  <c r="P40" i="7"/>
  <c r="P46" i="7" s="1"/>
  <c r="Q623" i="4"/>
  <c r="Q564" i="4"/>
  <c r="T20" i="4"/>
  <c r="T23" i="4" s="1"/>
  <c r="F7" i="8" s="1"/>
  <c r="AG622" i="4"/>
  <c r="AE622" i="4"/>
  <c r="T563" i="4"/>
  <c r="T565" i="4" s="1"/>
  <c r="AE20" i="4"/>
  <c r="AE572" i="4"/>
  <c r="T622" i="4"/>
  <c r="T624" i="4" s="1"/>
  <c r="AG572" i="4"/>
  <c r="AG20" i="4"/>
  <c r="T572" i="4"/>
  <c r="T574" i="4" s="1"/>
  <c r="I331" i="4"/>
  <c r="I675" i="4" s="1"/>
  <c r="J331" i="4"/>
  <c r="J675" i="4" s="1"/>
  <c r="L331" i="4"/>
  <c r="L675" i="4" s="1"/>
  <c r="K331" i="4"/>
  <c r="K675" i="4" s="1"/>
  <c r="R331" i="4"/>
  <c r="Q331" i="4"/>
  <c r="S331" i="4"/>
  <c r="U331" i="4"/>
  <c r="U675" i="4" s="1"/>
  <c r="T331" i="4" l="1"/>
  <c r="T333" i="4" s="1"/>
  <c r="Q333" i="4" s="1"/>
  <c r="J7" i="8"/>
  <c r="F6" i="8"/>
  <c r="C7" i="8"/>
  <c r="R21" i="4"/>
  <c r="D5" i="8" s="1"/>
  <c r="R675" i="4"/>
  <c r="H18" i="8"/>
  <c r="H14" i="8"/>
  <c r="G14" i="8" s="1"/>
  <c r="K14" i="8" s="1"/>
  <c r="C14" i="8"/>
  <c r="D12" i="8"/>
  <c r="G11" i="8"/>
  <c r="K11" i="8" s="1"/>
  <c r="Q574" i="4"/>
  <c r="F16" i="8"/>
  <c r="H15" i="8"/>
  <c r="Q565" i="4"/>
  <c r="F13" i="8"/>
  <c r="M17" i="8"/>
  <c r="Q624" i="4"/>
  <c r="F19" i="8"/>
  <c r="O21" i="8"/>
  <c r="M20" i="8"/>
  <c r="N21" i="8" s="1"/>
  <c r="H9" i="8"/>
  <c r="Q23" i="4"/>
  <c r="R332" i="4"/>
  <c r="D8" i="8" s="1"/>
  <c r="S675" i="4"/>
  <c r="S332" i="4"/>
  <c r="E8" i="8" s="1"/>
  <c r="T675" i="4"/>
  <c r="F10" i="8" l="1"/>
  <c r="C10" i="8" s="1"/>
  <c r="J6" i="8"/>
  <c r="I8" i="8"/>
  <c r="E6" i="8"/>
  <c r="J19" i="8"/>
  <c r="F18" i="8"/>
  <c r="C19" i="8"/>
  <c r="M11" i="8"/>
  <c r="H12" i="8"/>
  <c r="H8" i="8"/>
  <c r="C8" i="8"/>
  <c r="D6" i="8"/>
  <c r="D22" i="8" s="1"/>
  <c r="H22" i="8" s="1"/>
  <c r="J10" i="8"/>
  <c r="J13" i="8"/>
  <c r="F12" i="8"/>
  <c r="J12" i="8" s="1"/>
  <c r="C13" i="8"/>
  <c r="F15" i="8"/>
  <c r="J16" i="8"/>
  <c r="C16" i="8"/>
  <c r="G7" i="8"/>
  <c r="K7" i="8" s="1"/>
  <c r="M7" i="8" s="1"/>
  <c r="A6" i="8"/>
  <c r="M14" i="8"/>
  <c r="H5" i="8"/>
  <c r="C5" i="8"/>
  <c r="Q332" i="4"/>
  <c r="G8" i="8" l="1"/>
  <c r="K8" i="8" s="1"/>
  <c r="M8" i="8" s="1"/>
  <c r="F9" i="8"/>
  <c r="F22" i="8" s="1"/>
  <c r="G12" i="8"/>
  <c r="K12" i="8" s="1"/>
  <c r="M12" i="8" s="1"/>
  <c r="G5" i="8"/>
  <c r="J15" i="8"/>
  <c r="G15" i="8" s="1"/>
  <c r="K15" i="8" s="1"/>
  <c r="M15" i="8" s="1"/>
  <c r="C15" i="8"/>
  <c r="I6" i="8"/>
  <c r="I23" i="8" s="1"/>
  <c r="E22" i="8"/>
  <c r="I22" i="8" s="1"/>
  <c r="G10" i="8"/>
  <c r="K10" i="8" s="1"/>
  <c r="M10" i="8" s="1"/>
  <c r="A9" i="8"/>
  <c r="J18" i="8"/>
  <c r="G18" i="8" s="1"/>
  <c r="K18" i="8" s="1"/>
  <c r="M18" i="8" s="1"/>
  <c r="C18" i="8"/>
  <c r="G16" i="8"/>
  <c r="K16" i="8" s="1"/>
  <c r="A15" i="8"/>
  <c r="G13" i="8"/>
  <c r="K13" i="8" s="1"/>
  <c r="A12" i="8"/>
  <c r="H6" i="8"/>
  <c r="C6" i="8"/>
  <c r="C12" i="8"/>
  <c r="A18" i="8"/>
  <c r="G19" i="8"/>
  <c r="K19" i="8" s="1"/>
  <c r="Q22" i="4"/>
  <c r="Q20" i="4" s="1"/>
  <c r="Q675" i="4" s="1"/>
  <c r="C9" i="8" l="1"/>
  <c r="J9" i="8"/>
  <c r="G9" i="8" s="1"/>
  <c r="K9" i="8" s="1"/>
  <c r="M9" i="8" s="1"/>
  <c r="G6" i="8"/>
  <c r="K6" i="8" s="1"/>
  <c r="M6" i="8" s="1"/>
  <c r="A23" i="8"/>
  <c r="N9" i="8"/>
  <c r="M16" i="8"/>
  <c r="N15" i="8" s="1"/>
  <c r="O15" i="8"/>
  <c r="O9" i="8"/>
  <c r="K5" i="8"/>
  <c r="M19" i="8"/>
  <c r="N18" i="8" s="1"/>
  <c r="O18" i="8"/>
  <c r="M13" i="8"/>
  <c r="N12" i="8" s="1"/>
  <c r="O12" i="8"/>
  <c r="C22" i="8"/>
  <c r="J22" i="8"/>
  <c r="G22" i="8" s="1"/>
  <c r="H23" i="8"/>
  <c r="Q21" i="4"/>
  <c r="G23" i="8" l="1"/>
  <c r="J23" i="8"/>
  <c r="M5" i="8"/>
  <c r="O6" i="8"/>
  <c r="O22" i="8" s="1"/>
  <c r="K22" i="8"/>
  <c r="N6" i="8" l="1"/>
  <c r="N22" i="8" s="1"/>
  <c r="M22" i="8"/>
  <c r="AH675" i="4" l="1"/>
  <c r="AE675" i="4"/>
  <c r="AM675" i="4"/>
  <c r="AP675" i="4"/>
  <c r="AD675" i="4"/>
  <c r="AE334" i="4"/>
  <c r="AE331" i="4"/>
  <c r="AM334" i="4"/>
  <c r="AM331" i="4"/>
  <c r="AK675" i="4"/>
  <c r="AK331" i="4"/>
  <c r="AK334" i="4"/>
  <c r="AF675" i="4"/>
  <c r="AG675" i="4"/>
  <c r="AD334" i="4"/>
  <c r="AD331" i="4"/>
  <c r="AO675" i="4"/>
  <c r="AN675" i="4"/>
  <c r="AI675" i="4"/>
  <c r="AI331" i="4"/>
  <c r="AI334" i="4"/>
  <c r="AJ675" i="4"/>
  <c r="AL334" i="4"/>
  <c r="AL331" i="4"/>
  <c r="AL675" i="4"/>
  <c r="AF334" i="4"/>
  <c r="AF331" i="4"/>
  <c r="AG334" i="4"/>
  <c r="AG331" i="4"/>
  <c r="AO334" i="4"/>
  <c r="AO331" i="4"/>
  <c r="AJ334" i="4"/>
  <c r="AJ331" i="4"/>
  <c r="AH334" i="4"/>
  <c r="AH331" i="4"/>
  <c r="AP334" i="4"/>
  <c r="AP331" i="4"/>
  <c r="AN334" i="4"/>
  <c r="AN331" i="4"/>
</calcChain>
</file>

<file path=xl/sharedStrings.xml><?xml version="1.0" encoding="utf-8"?>
<sst xmlns="http://schemas.openxmlformats.org/spreadsheetml/2006/main" count="1771" uniqueCount="350">
  <si>
    <t>№ п/п</t>
  </si>
  <si>
    <t>Количество расселяемых жилых помещений</t>
  </si>
  <si>
    <t>Расселяемая площадь жилых помещений</t>
  </si>
  <si>
    <t>Всего:</t>
  </si>
  <si>
    <t>в том числе:</t>
  </si>
  <si>
    <t>за счет средств местного бюджета</t>
  </si>
  <si>
    <t>чел.</t>
  </si>
  <si>
    <t>ед.</t>
  </si>
  <si>
    <t>кв.м</t>
  </si>
  <si>
    <t>руб.</t>
  </si>
  <si>
    <t>Адрес многоквартирного дома</t>
  </si>
  <si>
    <t>Число жителей, планируемых к переселению</t>
  </si>
  <si>
    <t xml:space="preserve">Объем финансирования </t>
  </si>
  <si>
    <t>за счет средств бюджета Алтайского края</t>
  </si>
  <si>
    <t>квартира №1</t>
  </si>
  <si>
    <t>квартира №2</t>
  </si>
  <si>
    <t>квартира №3</t>
  </si>
  <si>
    <t>квартира №4</t>
  </si>
  <si>
    <t>квартира №5</t>
  </si>
  <si>
    <t>квартира №6</t>
  </si>
  <si>
    <t>частная</t>
  </si>
  <si>
    <t>муниципальная</t>
  </si>
  <si>
    <t>квартира №7</t>
  </si>
  <si>
    <t>квартира №8</t>
  </si>
  <si>
    <t>пр-кт Ленина, 127</t>
  </si>
  <si>
    <t>квартира №9</t>
  </si>
  <si>
    <t>квартира №11</t>
  </si>
  <si>
    <t>квартира №13</t>
  </si>
  <si>
    <t>квартира №14</t>
  </si>
  <si>
    <t>квартира №15</t>
  </si>
  <si>
    <t>квартира №16</t>
  </si>
  <si>
    <t>квартира №17</t>
  </si>
  <si>
    <t>квартира №18</t>
  </si>
  <si>
    <t>квартира №19</t>
  </si>
  <si>
    <t>квартира №20</t>
  </si>
  <si>
    <t>средства собствеников жилых помещений</t>
  </si>
  <si>
    <t>Выплата выкупной стоимости жилого помещения</t>
  </si>
  <si>
    <t>дата и номер ИП</t>
  </si>
  <si>
    <t>Адрес</t>
  </si>
  <si>
    <t>ФИО</t>
  </si>
  <si>
    <t>Сумма</t>
  </si>
  <si>
    <t>Исполнительное производство</t>
  </si>
  <si>
    <t>Стоимость 1 кв. метра жилой площади</t>
  </si>
  <si>
    <t>квартира №21</t>
  </si>
  <si>
    <t>квартира №20а</t>
  </si>
  <si>
    <t>квартира №22</t>
  </si>
  <si>
    <t>квартира №23</t>
  </si>
  <si>
    <t>квартира №24</t>
  </si>
  <si>
    <t>квартира №25</t>
  </si>
  <si>
    <t>квартира №10</t>
  </si>
  <si>
    <t>квартира №12</t>
  </si>
  <si>
    <t>пр-кт Ленина, 129/3</t>
  </si>
  <si>
    <t>пр-кт Ленина, 183</t>
  </si>
  <si>
    <t>проезд Заводской 9-й, 12</t>
  </si>
  <si>
    <t>квартира №2, ком.2</t>
  </si>
  <si>
    <t>квартира №2, ком.3</t>
  </si>
  <si>
    <t>квартира №2, ком.4</t>
  </si>
  <si>
    <t>квартира №5, ком.4</t>
  </si>
  <si>
    <t>ул.Беляева, 18</t>
  </si>
  <si>
    <t>ул.Беляева, 20</t>
  </si>
  <si>
    <t>ул.Карла Маркса, 66</t>
  </si>
  <si>
    <t>Количество комнат</t>
  </si>
  <si>
    <t>шт.</t>
  </si>
  <si>
    <t>да</t>
  </si>
  <si>
    <t xml:space="preserve">Договор о развитии застроенной территории
</t>
  </si>
  <si>
    <t>Переселение в свободный жилищный фонд</t>
  </si>
  <si>
    <t xml:space="preserve">
Строительство домов
</t>
  </si>
  <si>
    <t xml:space="preserve">Приобретение жилых помещений у застройщиков в строящихся домах
</t>
  </si>
  <si>
    <t>Приобретение жилых помещений у застройщиков в домах, введенных в эксплуатацию</t>
  </si>
  <si>
    <t>Стоимость 1 кв. м по факту</t>
  </si>
  <si>
    <t>% федерация</t>
  </si>
  <si>
    <t>% краевой</t>
  </si>
  <si>
    <t>Приобретение жилых помещений у лиц, не являющихся застройщиками</t>
  </si>
  <si>
    <t>Договор о развитии застроенной территории</t>
  </si>
  <si>
    <t>Строительство домов</t>
  </si>
  <si>
    <t>Приобретение жилых помещений у застройщиков в строящихся домах</t>
  </si>
  <si>
    <t>да/нет</t>
  </si>
  <si>
    <t>квартира №5а</t>
  </si>
  <si>
    <t>квартира №3а</t>
  </si>
  <si>
    <t>квартира №3б</t>
  </si>
  <si>
    <t>квартира №6а</t>
  </si>
  <si>
    <t>квартира №7а</t>
  </si>
  <si>
    <t>квартира №4а</t>
  </si>
  <si>
    <t>квартира №5 ком.1</t>
  </si>
  <si>
    <t>квартира №5 ком2</t>
  </si>
  <si>
    <t>квартира №2 к.6</t>
  </si>
  <si>
    <t>квартира №2а</t>
  </si>
  <si>
    <t>квартира №2 к.2</t>
  </si>
  <si>
    <t>квартира №11а</t>
  </si>
  <si>
    <t>квартира №11б</t>
  </si>
  <si>
    <t>квартира №11в</t>
  </si>
  <si>
    <t>квартира №11г</t>
  </si>
  <si>
    <t>квартира №2 ком 5</t>
  </si>
  <si>
    <t>квартира №5 к 1</t>
  </si>
  <si>
    <t xml:space="preserve">квартира №6 </t>
  </si>
  <si>
    <t>квартира №5, ком.5, к 6</t>
  </si>
  <si>
    <t xml:space="preserve">квартира №1 </t>
  </si>
  <si>
    <t xml:space="preserve">квартира №2 </t>
  </si>
  <si>
    <t>квартира №2б</t>
  </si>
  <si>
    <t xml:space="preserve">квартира №4 </t>
  </si>
  <si>
    <t xml:space="preserve">квартира №3 </t>
  </si>
  <si>
    <t xml:space="preserve">квартира №7 </t>
  </si>
  <si>
    <t xml:space="preserve">квартира №8 </t>
  </si>
  <si>
    <t xml:space="preserve">квартира №10 </t>
  </si>
  <si>
    <t xml:space="preserve">квартира №12 </t>
  </si>
  <si>
    <t xml:space="preserve">квартира №14 </t>
  </si>
  <si>
    <t xml:space="preserve">квартира №6а </t>
  </si>
  <si>
    <t>квартира № 3</t>
  </si>
  <si>
    <t xml:space="preserve">квартира №5 </t>
  </si>
  <si>
    <t xml:space="preserve">квартира №9 </t>
  </si>
  <si>
    <t xml:space="preserve">квартира №11 </t>
  </si>
  <si>
    <t xml:space="preserve">квартира №4а </t>
  </si>
  <si>
    <t xml:space="preserve"> </t>
  </si>
  <si>
    <t>кол-во помещений в частной собственности</t>
  </si>
  <si>
    <t>кол-во помещений в муниципальной собственности</t>
  </si>
  <si>
    <t>площадь кв. мв  муниципальной собственности</t>
  </si>
  <si>
    <t xml:space="preserve">площадь кв.м, в  частной собственности </t>
  </si>
  <si>
    <t>квартира №1а</t>
  </si>
  <si>
    <t>квартира №25а</t>
  </si>
  <si>
    <t>квартира №30</t>
  </si>
  <si>
    <t>квартира №32</t>
  </si>
  <si>
    <t>квартира №34</t>
  </si>
  <si>
    <t>квартира №7б</t>
  </si>
  <si>
    <t>квартира №4б</t>
  </si>
  <si>
    <t>квартира №10а</t>
  </si>
  <si>
    <t>квартира №10б</t>
  </si>
  <si>
    <t>квартира №8б</t>
  </si>
  <si>
    <t>квартира №26</t>
  </si>
  <si>
    <t>квартира №27</t>
  </si>
  <si>
    <t>квартира №28</t>
  </si>
  <si>
    <t>квартира №29</t>
  </si>
  <si>
    <t>квартира №31</t>
  </si>
  <si>
    <t>квартира №33</t>
  </si>
  <si>
    <t>квартира №35</t>
  </si>
  <si>
    <t>квартира №7в</t>
  </si>
  <si>
    <t>квартира №8а</t>
  </si>
  <si>
    <t>квартира №2 (ком.2)</t>
  </si>
  <si>
    <t>Вид собственности (муниципальная 54) -1 ЭТАП.</t>
  </si>
  <si>
    <t>Вид собственности (частная 224) -1 ЭТАП</t>
  </si>
  <si>
    <t>42,7</t>
  </si>
  <si>
    <t>2</t>
  </si>
  <si>
    <t>183,3</t>
  </si>
  <si>
    <t>8</t>
  </si>
  <si>
    <t>ул.Кутузова, 10</t>
  </si>
  <si>
    <t>ул.Кутузова, 12</t>
  </si>
  <si>
    <t>ул.Смирнова, 5</t>
  </si>
  <si>
    <t>ул.Ярных, 29</t>
  </si>
  <si>
    <t>ул.Мало-Олонская, 29</t>
  </si>
  <si>
    <t>ул.Чкалова, 10а</t>
  </si>
  <si>
    <t>ул.Никитина, 129</t>
  </si>
  <si>
    <t>ул.Папанинцев, 179а</t>
  </si>
  <si>
    <t>ул.Ползунова, 8</t>
  </si>
  <si>
    <t>ул.Привокзальная, 17</t>
  </si>
  <si>
    <t>ул.Пушкина, 29в</t>
  </si>
  <si>
    <t>ул.Пушкина, 88</t>
  </si>
  <si>
    <t>ул.Северо-Западная, 11</t>
  </si>
  <si>
    <t>ул.Северо-Западная, 9</t>
  </si>
  <si>
    <t>ул.Эмилии Алексеевой, 21</t>
  </si>
  <si>
    <t>ул.Главная, 2</t>
  </si>
  <si>
    <t>ул.Главная, 6</t>
  </si>
  <si>
    <t>ул.Карагандинская, 15</t>
  </si>
  <si>
    <t>ул.Северо-Западная, 13</t>
  </si>
  <si>
    <t>ул.Смирнова, 3</t>
  </si>
  <si>
    <t>проезд Канатный, 71</t>
  </si>
  <si>
    <t>ул.Кирова, 8а</t>
  </si>
  <si>
    <t>ул.Лермонтова, 36</t>
  </si>
  <si>
    <t>ул.Линейная, 12</t>
  </si>
  <si>
    <t>ул.Петра Сухова, 59</t>
  </si>
  <si>
    <t>ул.Силикатная, 9</t>
  </si>
  <si>
    <t>д</t>
  </si>
  <si>
    <t>ул.Смирнова, 71</t>
  </si>
  <si>
    <t>ул.Смирнова, 73</t>
  </si>
  <si>
    <t>ул.Юрина, 4</t>
  </si>
  <si>
    <t>ул. Ярных, 50</t>
  </si>
  <si>
    <t>ул.Силикатная, 14</t>
  </si>
  <si>
    <t>ул.Анатолия, 146</t>
  </si>
  <si>
    <t>ул.Гоголя, 240</t>
  </si>
  <si>
    <t>ул.Пушкина, 77</t>
  </si>
  <si>
    <t>ул.Тимуровская, 50</t>
  </si>
  <si>
    <t>ул.Эмилии Алексеевой, 13</t>
  </si>
  <si>
    <t>ул.Ярных, 52</t>
  </si>
  <si>
    <t>пер.Колхозный, 32</t>
  </si>
  <si>
    <t>пер.Промышленный 3-й, 3</t>
  </si>
  <si>
    <t>пр-кт Калинина, 49</t>
  </si>
  <si>
    <t>ул.Антона Петрова, 105</t>
  </si>
  <si>
    <t>пер.Трудовой, 6</t>
  </si>
  <si>
    <t>ул.80 Гвардейской Дивизии, 56</t>
  </si>
  <si>
    <t>проезд Канатный, 55</t>
  </si>
  <si>
    <t>Павловский тракт, 15</t>
  </si>
  <si>
    <t>Павловский тракт, 13</t>
  </si>
  <si>
    <t>ул.Бехтерева, 1</t>
  </si>
  <si>
    <t>ул.Водников, 20</t>
  </si>
  <si>
    <t>ул.Водников, 27</t>
  </si>
  <si>
    <t>ул.Водников, 28</t>
  </si>
  <si>
    <t>ул.Водников, 29</t>
  </si>
  <si>
    <t>ул.Водников, 30</t>
  </si>
  <si>
    <t>ул.Водников, 39</t>
  </si>
  <si>
    <t>ул.Водников, 41</t>
  </si>
  <si>
    <t>ул.Восточная, 100</t>
  </si>
  <si>
    <t>ул.Гоголя, 101А</t>
  </si>
  <si>
    <t>ул.Кольцова, 6</t>
  </si>
  <si>
    <t>ул.Короленко, 97</t>
  </si>
  <si>
    <t>ул.Куета, 5</t>
  </si>
  <si>
    <t>ул.Мамонтова, 246</t>
  </si>
  <si>
    <t>ул.Никитина, 128</t>
  </si>
  <si>
    <t>ул.Петра Сухова, 36</t>
  </si>
  <si>
    <t>ул.Петра Сухова, 38</t>
  </si>
  <si>
    <t>ул.Петра Сухова, 4</t>
  </si>
  <si>
    <t>ул.Петра Сухова, 51</t>
  </si>
  <si>
    <t>ул.Петра Сухова, 8</t>
  </si>
  <si>
    <t>ул.П.С.Кулагина, 36</t>
  </si>
  <si>
    <t>ул.П.С.Кулагина, 66</t>
  </si>
  <si>
    <t>ул.Силикатная, 13</t>
  </si>
  <si>
    <t>ул.Смирнова, 79</t>
  </si>
  <si>
    <t>ул.Советской Армии, 54</t>
  </si>
  <si>
    <t>ул.Советской Армии, 64</t>
  </si>
  <si>
    <t>ул.Строительная 2-я, 46</t>
  </si>
  <si>
    <t>ул.Тимуровская, 24</t>
  </si>
  <si>
    <t>ул.Тимуровская, 32</t>
  </si>
  <si>
    <t>ул.Цеховая, 14а</t>
  </si>
  <si>
    <t>ул.Чеглецова, 11</t>
  </si>
  <si>
    <t>ул.Чеглецова, 13</t>
  </si>
  <si>
    <t>ул.Чехова, 7</t>
  </si>
  <si>
    <t>ул.Чкалова, 54</t>
  </si>
  <si>
    <t>пер.Капитальный, 39</t>
  </si>
  <si>
    <t>ул.80 Гвардейской Дивизии, 50</t>
  </si>
  <si>
    <t>ул.80 Гвардейской Дивизии, 54</t>
  </si>
  <si>
    <t>ул.Анатолия, 96</t>
  </si>
  <si>
    <t>ул.Водников, 26</t>
  </si>
  <si>
    <t>ул.Водопроводная, 119</t>
  </si>
  <si>
    <t>ул.Водопроводная, 115</t>
  </si>
  <si>
    <t>ул.Декабристов, 6</t>
  </si>
  <si>
    <t>ул.Декабристов, 8</t>
  </si>
  <si>
    <t>ул.Кольцова, 2</t>
  </si>
  <si>
    <t>ул.Лермонтова, 7</t>
  </si>
  <si>
    <t>ул.Линейная, 28</t>
  </si>
  <si>
    <t>ул.Эмилии Алексеевой, 11</t>
  </si>
  <si>
    <t>ул.Интернациональная, 4а</t>
  </si>
  <si>
    <t>ул.Карагандинская, 11</t>
  </si>
  <si>
    <t>ул.Максима Горького, 22</t>
  </si>
  <si>
    <t>ул.Мамонтова, 244</t>
  </si>
  <si>
    <t>ул.Маяковского, 10</t>
  </si>
  <si>
    <t>ул.Маяковского, 14</t>
  </si>
  <si>
    <t>ул.Парижской Коммуны, 66</t>
  </si>
  <si>
    <t>ул.Петра Сухова, 50</t>
  </si>
  <si>
    <t>ул.П.С.Кулагина, 13</t>
  </si>
  <si>
    <t>ул.П.С.Кулагина, 15</t>
  </si>
  <si>
    <t>ул.Рылеева, 5</t>
  </si>
  <si>
    <t>ул.Рылеева, 9</t>
  </si>
  <si>
    <t>ул.Силикатная, 7</t>
  </si>
  <si>
    <t>ул.Советской Армии, 164</t>
  </si>
  <si>
    <t>ул.Строительная 2-я, 21а</t>
  </si>
  <si>
    <t>ул.Строительная 2-я, 30</t>
  </si>
  <si>
    <t>ул.Строительная 2-я, 60</t>
  </si>
  <si>
    <t>ул.Тимуровская, 42</t>
  </si>
  <si>
    <t>ул.Цеховая, 14</t>
  </si>
  <si>
    <t>ул.Цеховая, 21а</t>
  </si>
  <si>
    <t>ул.Чудненко, 5</t>
  </si>
  <si>
    <t>ул.Эмилии Алексеевой, 17</t>
  </si>
  <si>
    <t>ул.Южные Мастерские, 8</t>
  </si>
  <si>
    <t>ул.Якорная, 4</t>
  </si>
  <si>
    <t>ул.Ярных, 25</t>
  </si>
  <si>
    <t>б-р 9 Января, 98а</t>
  </si>
  <si>
    <t>пр-кт Ленина, 129, корп. 2</t>
  </si>
  <si>
    <t>пр-кт Ленина, 173</t>
  </si>
  <si>
    <t>п.Пригородный, ул.Жданова, 17</t>
  </si>
  <si>
    <t>проезд Заводской 9-й, 14</t>
  </si>
  <si>
    <t>ул.Интернациональная, 89</t>
  </si>
  <si>
    <t>ул.Петра Сухова, 83б</t>
  </si>
  <si>
    <t>ул.Пролетарская, 11а</t>
  </si>
  <si>
    <t>ул.Петра Сухова, 83</t>
  </si>
  <si>
    <t>ул.Малахова, 37</t>
  </si>
  <si>
    <t>расселен</t>
  </si>
  <si>
    <t>ПЕРЕЧЕНЬ</t>
  </si>
  <si>
    <t>Планируемая дата окончания расселения</t>
  </si>
  <si>
    <t xml:space="preserve">за счет средств государственной корпорации - Фонда содействия реформированию жилищно-коммунального хозяйства </t>
  </si>
  <si>
    <t>Приложение 1</t>
  </si>
  <si>
    <t>многоквартирных домов, признанных аварийными и подлежащими сносу</t>
  </si>
  <si>
    <t xml:space="preserve">к муниципальной программе </t>
  </si>
  <si>
    <t xml:space="preserve">«Обеспечение устойчивого </t>
  </si>
  <si>
    <t xml:space="preserve">сокращения непригодного </t>
  </si>
  <si>
    <t xml:space="preserve">для проживания жилищного </t>
  </si>
  <si>
    <t>Председатель комитета жилищно-</t>
  </si>
  <si>
    <t>коммунального хозяйства города Барнаула</t>
  </si>
  <si>
    <t>А.Ф.Бенс</t>
  </si>
  <si>
    <t>Председатель комитета по финансам, налоговой</t>
  </si>
  <si>
    <t>и кредитной политике города Барнаула</t>
  </si>
  <si>
    <t>Н.А.Тиньгаева</t>
  </si>
  <si>
    <t>ул.Витебская, 16</t>
  </si>
  <si>
    <t>ул.Витебская, 3</t>
  </si>
  <si>
    <t>ул.Минская, 2</t>
  </si>
  <si>
    <t>ул.Профинтерна, 20</t>
  </si>
  <si>
    <t>ул.Рылеева, 11</t>
  </si>
  <si>
    <t>ул.Рылеева, 13</t>
  </si>
  <si>
    <t>ул.Смирнова, 98</t>
  </si>
  <si>
    <t>ул.Советской Армии, 56</t>
  </si>
  <si>
    <t>ул.Советской Армии, 85</t>
  </si>
  <si>
    <t>ул.Хлебозаводская, 16</t>
  </si>
  <si>
    <t>ул.Чкалова, 229</t>
  </si>
  <si>
    <t>ул.Ярных, 23</t>
  </si>
  <si>
    <t>2019-2020</t>
  </si>
  <si>
    <t>2020-2021</t>
  </si>
  <si>
    <t>2021-2022</t>
  </si>
  <si>
    <t>2022-2023</t>
  </si>
  <si>
    <t>2023-2024</t>
  </si>
  <si>
    <t>2024-2025</t>
  </si>
  <si>
    <t>Итого</t>
  </si>
  <si>
    <t>Фонд</t>
  </si>
  <si>
    <t>Край</t>
  </si>
  <si>
    <t>% фонд</t>
  </si>
  <si>
    <t>% край</t>
  </si>
  <si>
    <t>% итого</t>
  </si>
  <si>
    <t>квартира №3, ком.4</t>
  </si>
  <si>
    <t>квартира №2, ком.1</t>
  </si>
  <si>
    <t>квартира №2, ком.5</t>
  </si>
  <si>
    <t>квартира №2, ком.7</t>
  </si>
  <si>
    <t>квартира №3, ком.5</t>
  </si>
  <si>
    <t>квартира №3, ком.6</t>
  </si>
  <si>
    <t>квартира №3, ком.9</t>
  </si>
  <si>
    <t>квартира №5, ком.2</t>
  </si>
  <si>
    <t>квартира №6, ком.4</t>
  </si>
  <si>
    <t>квартира №6, ком.6</t>
  </si>
  <si>
    <t>квартира №7, ком.2</t>
  </si>
  <si>
    <t>квартира №7, ком.3</t>
  </si>
  <si>
    <t>квартира №7, ком.5</t>
  </si>
  <si>
    <t>квартира №7, ком.4</t>
  </si>
  <si>
    <t>квартира №12а</t>
  </si>
  <si>
    <t>Всего по этапу 2019-2020 годов                  по г.Барнаулу, в том числе:</t>
  </si>
  <si>
    <t>в 2020 году</t>
  </si>
  <si>
    <t>в 2021 году</t>
  </si>
  <si>
    <t>в 2022 году</t>
  </si>
  <si>
    <t>Всего по этапу 2022-2023 годов                  по г.Барнаулу, в том числе:</t>
  </si>
  <si>
    <t>Всего по этапу 2021-2022 годов                  по г.Барнаулу, в том числе:</t>
  </si>
  <si>
    <t>Всего по этапу 2020-2021 годов                  по г.Барнаулу, в том числе:</t>
  </si>
  <si>
    <t>в 2023 году</t>
  </si>
  <si>
    <t>Всего по этапу 2023-2024 годов                  по г.Барнаулу, в том числе:</t>
  </si>
  <si>
    <t>в 2024 году</t>
  </si>
  <si>
    <t>Всего по этапу 2024-2025 годов                  по г.Барнаулу,  в том числе:</t>
  </si>
  <si>
    <t>в 2025 году</t>
  </si>
  <si>
    <t xml:space="preserve">резерв </t>
  </si>
  <si>
    <t>край</t>
  </si>
  <si>
    <t>город</t>
  </si>
  <si>
    <t>покупка</t>
  </si>
  <si>
    <t>выкуп</t>
  </si>
  <si>
    <t>2024-2026</t>
  </si>
  <si>
    <t>или реконструкции с 01.01.2012 по 01.01.2017</t>
  </si>
  <si>
    <t>Всего 2019-2025 годы
по г.Барнаулу</t>
  </si>
  <si>
    <t>фонда города Барнаула</t>
  </si>
  <si>
    <t>на 2019-2025 годы»</t>
  </si>
  <si>
    <t>в 2019 году,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</si>
</sst>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_р_._-;\-* #,##0.00_р_._-;_-* &quot;-&quot;??_р_._-;_-@_-"/>
    <numFmt numFmtId="165" formatCode="#,##0.0"/>
    <numFmt numFmtId="166" formatCode="0;[Red]0"/>
    <numFmt numFmtId="167" formatCode="0.0"/>
    <numFmt numFmtId="168" formatCode="0.000%"/>
    <numFmt numFmtId="169" formatCode="0.0000000000000000"/>
    <numFmt numFmtId="170" formatCode="0.00000000000000000"/>
    <numFmt numFmtId="171" formatCode="#,##0.0000000000000000"/>
    <numFmt numFmtId="172" formatCode="#,##0.00000000000000000"/>
    <numFmt numFmtId="173" formatCode="0.000000000000000"/>
    <numFmt numFmtId="174" formatCode="0.000000000000000000"/>
    <numFmt numFmtId="175" formatCode="0.000000000000000000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40"/>
      <name val="Times New Roman"/>
      <family val="1"/>
      <charset val="204"/>
    </font>
    <font>
      <sz val="26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26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 applyFill="1" applyAlignment="1">
      <alignment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 vertical="center"/>
    </xf>
    <xf numFmtId="4" fontId="4" fillId="0" borderId="15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wrapText="1"/>
    </xf>
    <xf numFmtId="4" fontId="4" fillId="0" borderId="17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 vertical="center"/>
    </xf>
    <xf numFmtId="4" fontId="3" fillId="0" borderId="2" xfId="0" applyNumberFormat="1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wrapText="1"/>
    </xf>
    <xf numFmtId="3" fontId="4" fillId="0" borderId="1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wrapText="1"/>
    </xf>
    <xf numFmtId="4" fontId="4" fillId="0" borderId="1" xfId="0" applyNumberFormat="1" applyFont="1" applyFill="1" applyBorder="1" applyAlignment="1">
      <alignment horizontal="center"/>
    </xf>
    <xf numFmtId="3" fontId="3" fillId="0" borderId="1" xfId="0" applyNumberFormat="1" applyFont="1" applyFill="1" applyBorder="1" applyAlignment="1">
      <alignment horizontal="center" wrapText="1"/>
    </xf>
    <xf numFmtId="4" fontId="4" fillId="0" borderId="15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/>
    <xf numFmtId="0" fontId="10" fillId="0" borderId="0" xfId="0" applyFont="1" applyAlignment="1"/>
    <xf numFmtId="0" fontId="10" fillId="0" borderId="0" xfId="0" applyFont="1" applyAlignment="1">
      <alignment horizontal="center"/>
    </xf>
    <xf numFmtId="2" fontId="10" fillId="0" borderId="0" xfId="0" applyNumberFormat="1" applyFont="1" applyFill="1" applyAlignment="1"/>
    <xf numFmtId="0" fontId="11" fillId="0" borderId="0" xfId="0" applyFont="1"/>
    <xf numFmtId="0" fontId="12" fillId="0" borderId="1" xfId="0" applyFont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4" fontId="12" fillId="0" borderId="1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169" fontId="12" fillId="0" borderId="1" xfId="0" applyNumberFormat="1" applyFont="1" applyBorder="1" applyAlignment="1">
      <alignment horizontal="center" vertical="center"/>
    </xf>
    <xf numFmtId="169" fontId="12" fillId="0" borderId="0" xfId="0" applyNumberFormat="1" applyFont="1" applyAlignment="1">
      <alignment horizontal="center" vertical="center"/>
    </xf>
    <xf numFmtId="170" fontId="12" fillId="0" borderId="1" xfId="0" applyNumberFormat="1" applyFont="1" applyBorder="1" applyAlignment="1">
      <alignment horizontal="center" vertical="center"/>
    </xf>
    <xf numFmtId="170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71" fontId="4" fillId="0" borderId="1" xfId="0" applyNumberFormat="1" applyFont="1" applyFill="1" applyBorder="1" applyAlignment="1">
      <alignment horizontal="center" vertical="center" wrapText="1"/>
    </xf>
    <xf numFmtId="172" fontId="4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73" fontId="3" fillId="0" borderId="1" xfId="2" applyNumberFormat="1" applyFont="1" applyFill="1" applyBorder="1" applyAlignment="1">
      <alignment horizontal="center" vertical="center" wrapText="1"/>
    </xf>
    <xf numFmtId="169" fontId="3" fillId="0" borderId="1" xfId="2" applyNumberFormat="1" applyFont="1" applyFill="1" applyBorder="1" applyAlignment="1">
      <alignment horizontal="center" vertical="center" wrapText="1"/>
    </xf>
    <xf numFmtId="170" fontId="3" fillId="0" borderId="1" xfId="2" applyNumberFormat="1" applyFont="1" applyFill="1" applyBorder="1" applyAlignment="1">
      <alignment horizontal="center" vertical="center" wrapText="1"/>
    </xf>
    <xf numFmtId="174" fontId="3" fillId="0" borderId="1" xfId="2" applyNumberFormat="1" applyFont="1" applyFill="1" applyBorder="1" applyAlignment="1">
      <alignment horizontal="center" vertical="center" wrapText="1"/>
    </xf>
    <xf numFmtId="175" fontId="12" fillId="0" borderId="1" xfId="0" applyNumberFormat="1" applyFont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wrapText="1"/>
    </xf>
    <xf numFmtId="4" fontId="0" fillId="0" borderId="0" xfId="0" applyNumberFormat="1"/>
    <xf numFmtId="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Fill="1" applyBorder="1"/>
    <xf numFmtId="4" fontId="0" fillId="3" borderId="1" xfId="0" applyNumberFormat="1" applyFill="1" applyBorder="1"/>
    <xf numFmtId="0" fontId="13" fillId="2" borderId="1" xfId="0" applyFont="1" applyFill="1" applyBorder="1"/>
    <xf numFmtId="4" fontId="13" fillId="2" borderId="1" xfId="0" applyNumberFormat="1" applyFont="1" applyFill="1" applyBorder="1"/>
    <xf numFmtId="4" fontId="13" fillId="2" borderId="5" xfId="0" applyNumberFormat="1" applyFont="1" applyFill="1" applyBorder="1"/>
    <xf numFmtId="2" fontId="13" fillId="2" borderId="1" xfId="0" applyNumberFormat="1" applyFont="1" applyFill="1" applyBorder="1"/>
    <xf numFmtId="2" fontId="0" fillId="3" borderId="1" xfId="0" applyNumberFormat="1" applyFont="1" applyFill="1" applyBorder="1"/>
    <xf numFmtId="2" fontId="0" fillId="0" borderId="0" xfId="0" applyNumberFormat="1" applyFill="1" applyBorder="1"/>
    <xf numFmtId="0" fontId="8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4" fontId="3" fillId="0" borderId="5" xfId="0" applyNumberFormat="1" applyFont="1" applyFill="1" applyBorder="1" applyAlignment="1">
      <alignment horizontal="center" vertical="center" wrapText="1"/>
    </xf>
    <xf numFmtId="168" fontId="3" fillId="0" borderId="1" xfId="2" applyNumberFormat="1" applyFont="1" applyFill="1" applyBorder="1" applyAlignment="1">
      <alignment horizontal="center" vertical="center" wrapText="1"/>
    </xf>
    <xf numFmtId="0" fontId="10" fillId="0" borderId="0" xfId="0" applyFont="1" applyFill="1"/>
    <xf numFmtId="0" fontId="14" fillId="0" borderId="0" xfId="0" applyFont="1"/>
    <xf numFmtId="0" fontId="3" fillId="0" borderId="1" xfId="0" applyFont="1" applyFill="1" applyBorder="1" applyAlignment="1">
      <alignment horizontal="center" vertical="center" textRotation="90" wrapText="1"/>
    </xf>
    <xf numFmtId="0" fontId="8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3" xfId="0" applyFont="1" applyFill="1" applyBorder="1" applyAlignment="1">
      <alignment horizontal="center" vertical="center" textRotation="90" wrapText="1"/>
    </xf>
    <xf numFmtId="0" fontId="3" fillId="0" borderId="4" xfId="0" applyFont="1" applyFill="1" applyBorder="1" applyAlignment="1">
      <alignment horizontal="center" vertical="center" textRotation="90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zoomScale="85" zoomScaleNormal="85" workbookViewId="0">
      <selection activeCell="C7" sqref="C7"/>
    </sheetView>
  </sheetViews>
  <sheetFormatPr defaultColWidth="18.28515625" defaultRowHeight="18.75" x14ac:dyDescent="0.3"/>
  <cols>
    <col min="1" max="1" width="18.28515625" style="91"/>
    <col min="2" max="2" width="32.5703125" style="98" customWidth="1"/>
    <col min="3" max="3" width="31.28515625" style="98" customWidth="1"/>
    <col min="4" max="4" width="27.7109375" style="98" customWidth="1"/>
    <col min="5" max="5" width="29.7109375" style="98" customWidth="1"/>
    <col min="6" max="6" width="29.140625" style="98" customWidth="1"/>
    <col min="7" max="7" width="33.140625" style="98" customWidth="1"/>
    <col min="8" max="8" width="31" style="98" customWidth="1"/>
    <col min="9" max="16384" width="18.28515625" style="91"/>
  </cols>
  <sheetData>
    <row r="2" spans="1:19" x14ac:dyDescent="0.3">
      <c r="A2" s="89"/>
      <c r="B2" s="90" t="s">
        <v>300</v>
      </c>
      <c r="C2" s="90" t="s">
        <v>301</v>
      </c>
      <c r="D2" s="90" t="s">
        <v>302</v>
      </c>
      <c r="E2" s="90" t="s">
        <v>303</v>
      </c>
      <c r="F2" s="90" t="s">
        <v>304</v>
      </c>
      <c r="G2" s="90" t="s">
        <v>305</v>
      </c>
      <c r="H2" s="90" t="s">
        <v>306</v>
      </c>
    </row>
    <row r="3" spans="1:19" x14ac:dyDescent="0.3">
      <c r="A3" s="89" t="s">
        <v>307</v>
      </c>
      <c r="B3" s="92">
        <v>347364423.51999998</v>
      </c>
      <c r="C3" s="92">
        <v>247505649.13999999</v>
      </c>
      <c r="D3" s="92">
        <v>79819552.489999995</v>
      </c>
      <c r="E3" s="92">
        <v>668877538.42999995</v>
      </c>
      <c r="F3" s="92">
        <v>631180684.88999999</v>
      </c>
      <c r="G3" s="92">
        <v>588643168.23000002</v>
      </c>
      <c r="H3" s="92">
        <f>SUM(B3:G3)</f>
        <v>2563391016.6999998</v>
      </c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</row>
    <row r="4" spans="1:19" x14ac:dyDescent="0.3">
      <c r="A4" s="89" t="s">
        <v>308</v>
      </c>
      <c r="B4" s="92">
        <v>3599011.82</v>
      </c>
      <c r="C4" s="92">
        <v>2500057.06</v>
      </c>
      <c r="D4" s="92">
        <v>806258.11</v>
      </c>
      <c r="E4" s="92">
        <v>6756338.7699999996</v>
      </c>
      <c r="F4" s="92">
        <v>6375562.4699999997</v>
      </c>
      <c r="G4" s="92">
        <v>5945890.5899999999</v>
      </c>
      <c r="H4" s="92">
        <f>SUM(B4:G4)</f>
        <v>25983118.82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</row>
    <row r="5" spans="1:19" x14ac:dyDescent="0.3">
      <c r="A5" s="89" t="s">
        <v>306</v>
      </c>
      <c r="B5" s="92">
        <f>SUM(B3:B4)</f>
        <v>350963435.33999997</v>
      </c>
      <c r="C5" s="92">
        <f t="shared" ref="C5:H5" si="0">SUM(C3:C4)</f>
        <v>250005706.19999999</v>
      </c>
      <c r="D5" s="92">
        <f t="shared" si="0"/>
        <v>80625810.599999994</v>
      </c>
      <c r="E5" s="92">
        <f t="shared" si="0"/>
        <v>675633877.20000005</v>
      </c>
      <c r="F5" s="92">
        <f t="shared" si="0"/>
        <v>637556247.36000001</v>
      </c>
      <c r="G5" s="92">
        <f t="shared" si="0"/>
        <v>594589058.82000005</v>
      </c>
      <c r="H5" s="92">
        <f t="shared" si="0"/>
        <v>2589374135.52</v>
      </c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</row>
    <row r="6" spans="1:19" x14ac:dyDescent="0.3">
      <c r="A6" s="89" t="s">
        <v>309</v>
      </c>
      <c r="B6" s="94">
        <f>B3/B5</f>
        <v>0.98974533681403798</v>
      </c>
      <c r="C6" s="94">
        <f>C3/C5</f>
        <v>0.99000000000800004</v>
      </c>
      <c r="D6" s="94">
        <f t="shared" ref="D6:H6" si="1">D3/D5</f>
        <v>0.98999999995038801</v>
      </c>
      <c r="E6" s="94">
        <f t="shared" si="1"/>
        <v>0.99000000000295996</v>
      </c>
      <c r="F6" s="94">
        <f t="shared" si="1"/>
        <v>0.99000000000564603</v>
      </c>
      <c r="G6" s="94">
        <f t="shared" si="1"/>
        <v>0.98999999999697297</v>
      </c>
      <c r="H6" s="94">
        <f t="shared" si="1"/>
        <v>0.98996548298541598</v>
      </c>
      <c r="I6" s="95"/>
      <c r="J6" s="95"/>
      <c r="K6" s="95"/>
    </row>
    <row r="7" spans="1:19" x14ac:dyDescent="0.3">
      <c r="A7" s="89" t="s">
        <v>310</v>
      </c>
      <c r="B7" s="96">
        <f>B4/B5</f>
        <v>1.0254663185962401E-2</v>
      </c>
      <c r="C7" s="106">
        <f>C4/C5</f>
        <v>9.9999999920001807E-3</v>
      </c>
      <c r="D7" s="96">
        <f t="shared" ref="D7:H7" si="2">D4/D5</f>
        <v>1.00000000496119E-2</v>
      </c>
      <c r="E7" s="96">
        <f t="shared" si="2"/>
        <v>9.9999999970398195E-3</v>
      </c>
      <c r="F7" s="96">
        <f t="shared" si="2"/>
        <v>9.9999999943534406E-3</v>
      </c>
      <c r="G7" s="96">
        <f t="shared" si="2"/>
        <v>1.0000000003027301E-2</v>
      </c>
      <c r="H7" s="96">
        <f t="shared" si="2"/>
        <v>1.0034517014584301E-2</v>
      </c>
      <c r="I7" s="97"/>
      <c r="J7" s="97"/>
      <c r="K7" s="97"/>
    </row>
    <row r="8" spans="1:19" x14ac:dyDescent="0.3">
      <c r="A8" s="89" t="s">
        <v>311</v>
      </c>
      <c r="B8" s="94">
        <f>SUM(B6:B7)</f>
        <v>1</v>
      </c>
      <c r="C8" s="94">
        <f>SUM(C6:C7)</f>
        <v>1</v>
      </c>
      <c r="D8" s="94">
        <f t="shared" ref="D8:H8" si="3">SUM(D6:D7)</f>
        <v>1</v>
      </c>
      <c r="E8" s="94">
        <f t="shared" si="3"/>
        <v>1</v>
      </c>
      <c r="F8" s="94">
        <f t="shared" si="3"/>
        <v>0.999999999999999</v>
      </c>
      <c r="G8" s="94">
        <f t="shared" si="3"/>
        <v>1</v>
      </c>
      <c r="H8" s="94">
        <f t="shared" si="3"/>
        <v>1</v>
      </c>
      <c r="I8" s="95"/>
      <c r="J8" s="95"/>
      <c r="K8" s="9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679"/>
  <sheetViews>
    <sheetView tabSelected="1" view="pageBreakPreview" topLeftCell="A206" zoomScale="60" zoomScaleNormal="85" workbookViewId="0">
      <selection activeCell="L121" sqref="L121"/>
    </sheetView>
  </sheetViews>
  <sheetFormatPr defaultRowHeight="15.75" x14ac:dyDescent="0.25"/>
  <cols>
    <col min="1" max="1" width="6.42578125" style="3" customWidth="1"/>
    <col min="2" max="2" width="39.85546875" style="3" customWidth="1"/>
    <col min="3" max="4" width="18" style="34" hidden="1" customWidth="1"/>
    <col min="5" max="5" width="8.28515625" style="34" hidden="1" customWidth="1"/>
    <col min="6" max="6" width="15.42578125" style="34" hidden="1" customWidth="1"/>
    <col min="7" max="7" width="10.28515625" style="34" hidden="1" customWidth="1"/>
    <col min="8" max="8" width="14.85546875" style="34" hidden="1" customWidth="1"/>
    <col min="9" max="9" width="11" style="3" customWidth="1"/>
    <col min="10" max="10" width="12" style="3" customWidth="1"/>
    <col min="11" max="11" width="6.85546875" style="3" hidden="1" customWidth="1"/>
    <col min="12" max="12" width="13.140625" style="3" customWidth="1"/>
    <col min="13" max="13" width="12.42578125" style="3" hidden="1" customWidth="1"/>
    <col min="14" max="14" width="16.140625" style="66" hidden="1" customWidth="1"/>
    <col min="15" max="15" width="29.42578125" style="3" hidden="1" customWidth="1"/>
    <col min="16" max="16" width="25.85546875" style="3" hidden="1" customWidth="1"/>
    <col min="17" max="17" width="19.7109375" style="3" customWidth="1"/>
    <col min="18" max="18" width="25.7109375" style="3" customWidth="1"/>
    <col min="19" max="19" width="15.7109375" style="3" customWidth="1"/>
    <col min="20" max="20" width="19" style="3" customWidth="1"/>
    <col min="21" max="21" width="16.85546875" style="3" customWidth="1"/>
    <col min="22" max="22" width="15.5703125" style="3" customWidth="1"/>
    <col min="23" max="28" width="9.140625" style="34" hidden="1" customWidth="1"/>
    <col min="29" max="29" width="11" style="34" hidden="1" customWidth="1"/>
    <col min="30" max="30" width="13.85546875" style="34" hidden="1" customWidth="1"/>
    <col min="31" max="31" width="19.7109375" style="34" hidden="1" customWidth="1"/>
    <col min="32" max="32" width="11.42578125" style="34" hidden="1" customWidth="1"/>
    <col min="33" max="33" width="17.42578125" style="34" hidden="1" customWidth="1"/>
    <col min="34" max="34" width="14.5703125" style="34" hidden="1" customWidth="1"/>
    <col min="35" max="35" width="10.7109375" style="34" hidden="1" customWidth="1"/>
    <col min="36" max="36" width="14.5703125" style="34" hidden="1" customWidth="1"/>
    <col min="37" max="37" width="9.28515625" style="34" hidden="1" customWidth="1"/>
    <col min="38" max="38" width="14.85546875" style="34" hidden="1" customWidth="1"/>
    <col min="39" max="39" width="9" style="34" hidden="1" customWidth="1"/>
    <col min="40" max="42" width="14.85546875" style="34" hidden="1" customWidth="1"/>
    <col min="43" max="43" width="10.140625" style="34" hidden="1" customWidth="1"/>
    <col min="44" max="46" width="0" style="34" hidden="1" customWidth="1"/>
    <col min="47" max="16384" width="9.140625" style="3"/>
  </cols>
  <sheetData>
    <row r="1" spans="1:46" s="1" customFormat="1" ht="26.25" x14ac:dyDescent="0.4">
      <c r="A1" s="81"/>
      <c r="B1" s="81"/>
      <c r="C1" s="82"/>
      <c r="D1" s="82"/>
      <c r="E1" s="82"/>
      <c r="F1" s="82"/>
      <c r="G1" s="82"/>
      <c r="H1" s="82"/>
      <c r="I1" s="81"/>
      <c r="J1" s="81"/>
      <c r="K1" s="81"/>
      <c r="L1" s="81"/>
      <c r="M1" s="81"/>
      <c r="N1" s="121"/>
      <c r="O1" s="81"/>
      <c r="P1" s="81"/>
      <c r="Q1" s="81"/>
      <c r="R1" s="81"/>
      <c r="S1" s="81"/>
      <c r="T1" s="150" t="s">
        <v>276</v>
      </c>
      <c r="U1" s="150"/>
      <c r="V1" s="150"/>
      <c r="W1" s="150"/>
      <c r="X1" s="81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s="1" customFormat="1" ht="26.25" x14ac:dyDescent="0.4">
      <c r="A2" s="81"/>
      <c r="B2" s="81"/>
      <c r="C2" s="82"/>
      <c r="D2" s="82"/>
      <c r="E2" s="82"/>
      <c r="F2" s="82"/>
      <c r="G2" s="82"/>
      <c r="H2" s="82"/>
      <c r="I2" s="81"/>
      <c r="J2" s="81"/>
      <c r="K2" s="81"/>
      <c r="L2" s="81"/>
      <c r="M2" s="81"/>
      <c r="N2" s="121"/>
      <c r="O2" s="81"/>
      <c r="P2" s="81"/>
      <c r="Q2" s="81"/>
      <c r="R2" s="81"/>
      <c r="S2" s="81"/>
      <c r="T2" s="150" t="s">
        <v>278</v>
      </c>
      <c r="U2" s="150"/>
      <c r="V2" s="150"/>
      <c r="W2" s="150"/>
      <c r="X2" s="81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s="1" customFormat="1" ht="26.25" x14ac:dyDescent="0.4">
      <c r="A3" s="81"/>
      <c r="B3" s="81"/>
      <c r="C3" s="82"/>
      <c r="D3" s="82"/>
      <c r="E3" s="82"/>
      <c r="F3" s="82"/>
      <c r="G3" s="82"/>
      <c r="H3" s="82"/>
      <c r="I3" s="81"/>
      <c r="J3" s="81"/>
      <c r="K3" s="81"/>
      <c r="L3" s="81"/>
      <c r="M3" s="81"/>
      <c r="N3" s="121"/>
      <c r="O3" s="81"/>
      <c r="P3" s="81"/>
      <c r="Q3" s="81"/>
      <c r="R3" s="81"/>
      <c r="S3" s="81"/>
      <c r="T3" s="150" t="s">
        <v>279</v>
      </c>
      <c r="U3" s="150"/>
      <c r="V3" s="150"/>
      <c r="W3" s="150"/>
      <c r="X3" s="81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s="1" customFormat="1" ht="26.25" x14ac:dyDescent="0.4">
      <c r="A4" s="81"/>
      <c r="B4" s="81"/>
      <c r="C4" s="82"/>
      <c r="D4" s="82"/>
      <c r="E4" s="82"/>
      <c r="F4" s="82"/>
      <c r="G4" s="82"/>
      <c r="H4" s="82"/>
      <c r="I4" s="81"/>
      <c r="J4" s="81"/>
      <c r="K4" s="81"/>
      <c r="L4" s="81"/>
      <c r="M4" s="81"/>
      <c r="N4" s="121"/>
      <c r="O4" s="81"/>
      <c r="P4" s="81"/>
      <c r="Q4" s="81"/>
      <c r="R4" s="81"/>
      <c r="S4" s="81"/>
      <c r="T4" s="150" t="s">
        <v>280</v>
      </c>
      <c r="U4" s="150"/>
      <c r="V4" s="150"/>
      <c r="W4" s="126"/>
      <c r="X4" s="81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s="1" customFormat="1" ht="26.25" x14ac:dyDescent="0.4">
      <c r="A5" s="81"/>
      <c r="B5" s="81"/>
      <c r="C5" s="82"/>
      <c r="D5" s="82"/>
      <c r="E5" s="82"/>
      <c r="F5" s="82"/>
      <c r="G5" s="82"/>
      <c r="H5" s="82"/>
      <c r="I5" s="81"/>
      <c r="J5" s="81"/>
      <c r="K5" s="81"/>
      <c r="L5" s="81"/>
      <c r="M5" s="81"/>
      <c r="N5" s="121"/>
      <c r="O5" s="81"/>
      <c r="P5" s="81"/>
      <c r="Q5" s="81"/>
      <c r="R5" s="81"/>
      <c r="S5" s="81"/>
      <c r="T5" s="150" t="s">
        <v>281</v>
      </c>
      <c r="U5" s="150"/>
      <c r="V5" s="150"/>
      <c r="W5" s="126"/>
      <c r="X5" s="81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s="1" customFormat="1" ht="26.25" x14ac:dyDescent="0.4">
      <c r="A6" s="81"/>
      <c r="B6" s="81"/>
      <c r="C6" s="82"/>
      <c r="D6" s="82"/>
      <c r="E6" s="82"/>
      <c r="F6" s="82"/>
      <c r="G6" s="82"/>
      <c r="H6" s="82"/>
      <c r="I6" s="81"/>
      <c r="J6" s="81"/>
      <c r="K6" s="81"/>
      <c r="L6" s="81"/>
      <c r="M6" s="81"/>
      <c r="N6" s="121"/>
      <c r="O6" s="81"/>
      <c r="P6" s="81"/>
      <c r="Q6" s="81"/>
      <c r="R6" s="81"/>
      <c r="S6" s="81"/>
      <c r="T6" s="150" t="s">
        <v>347</v>
      </c>
      <c r="U6" s="150"/>
      <c r="V6" s="150"/>
      <c r="W6" s="126"/>
      <c r="X6" s="8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s="1" customFormat="1" ht="26.25" x14ac:dyDescent="0.4">
      <c r="A7" s="81"/>
      <c r="B7" s="81"/>
      <c r="C7" s="82"/>
      <c r="D7" s="82"/>
      <c r="E7" s="82"/>
      <c r="F7" s="82"/>
      <c r="G7" s="82"/>
      <c r="H7" s="82"/>
      <c r="I7" s="81"/>
      <c r="J7" s="81"/>
      <c r="K7" s="81"/>
      <c r="L7" s="81"/>
      <c r="M7" s="81"/>
      <c r="N7" s="121"/>
      <c r="O7" s="81"/>
      <c r="P7" s="81"/>
      <c r="Q7" s="81"/>
      <c r="R7" s="81"/>
      <c r="S7" s="81"/>
      <c r="T7" s="150" t="s">
        <v>348</v>
      </c>
      <c r="U7" s="150"/>
      <c r="V7" s="150"/>
      <c r="W7" s="150"/>
      <c r="X7" s="150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s="1" customFormat="1" ht="36.75" customHeight="1" x14ac:dyDescent="0.4">
      <c r="A8" s="81"/>
      <c r="B8" s="81"/>
      <c r="C8" s="82"/>
      <c r="D8" s="82"/>
      <c r="E8" s="82"/>
      <c r="F8" s="82"/>
      <c r="G8" s="82"/>
      <c r="H8" s="82"/>
      <c r="I8" s="81"/>
      <c r="J8" s="81"/>
      <c r="K8" s="81"/>
      <c r="L8" s="81"/>
      <c r="M8" s="81"/>
      <c r="N8" s="121"/>
      <c r="O8" s="81"/>
      <c r="P8" s="81"/>
      <c r="Q8" s="81"/>
      <c r="R8" s="81"/>
      <c r="S8" s="81"/>
      <c r="T8" s="81"/>
      <c r="U8" s="81"/>
      <c r="V8" s="81"/>
      <c r="W8" s="82"/>
      <c r="X8" s="8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s="1" customFormat="1" ht="26.25" x14ac:dyDescent="0.4">
      <c r="A9" s="132" t="s">
        <v>273</v>
      </c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82"/>
      <c r="X9" s="8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s="1" customFormat="1" ht="22.5" customHeight="1" x14ac:dyDescent="0.4">
      <c r="A10" s="132" t="s">
        <v>277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83"/>
      <c r="X10" s="83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2"/>
      <c r="AR10" s="2"/>
      <c r="AS10" s="2"/>
      <c r="AT10" s="2"/>
    </row>
    <row r="11" spans="1:46" s="1" customFormat="1" ht="22.5" customHeight="1" x14ac:dyDescent="0.4">
      <c r="A11" s="132" t="s">
        <v>345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83"/>
      <c r="X11" s="83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2"/>
      <c r="AR11" s="2"/>
      <c r="AS11" s="2"/>
      <c r="AT11" s="2"/>
    </row>
    <row r="12" spans="1:46" ht="14.25" customHeight="1" x14ac:dyDescent="0.25"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  <c r="AI12" s="65"/>
      <c r="AJ12" s="65"/>
      <c r="AK12" s="65"/>
      <c r="AL12" s="65"/>
      <c r="AM12" s="65"/>
      <c r="AN12" s="65"/>
      <c r="AO12" s="65"/>
      <c r="AP12" s="65"/>
    </row>
    <row r="13" spans="1:46" x14ac:dyDescent="0.25">
      <c r="A13" s="133" t="s">
        <v>0</v>
      </c>
      <c r="B13" s="133" t="s">
        <v>10</v>
      </c>
      <c r="C13" s="133" t="s">
        <v>138</v>
      </c>
      <c r="D13" s="133" t="s">
        <v>137</v>
      </c>
      <c r="E13" s="122"/>
      <c r="F13" s="122"/>
      <c r="G13" s="122"/>
      <c r="H13" s="122"/>
      <c r="I13" s="131" t="s">
        <v>11</v>
      </c>
      <c r="J13" s="131" t="s">
        <v>1</v>
      </c>
      <c r="K13" s="131" t="s">
        <v>61</v>
      </c>
      <c r="L13" s="131" t="s">
        <v>2</v>
      </c>
      <c r="M13" s="131" t="s">
        <v>42</v>
      </c>
      <c r="N13" s="131" t="s">
        <v>69</v>
      </c>
      <c r="O13" s="131" t="s">
        <v>70</v>
      </c>
      <c r="P13" s="131" t="s">
        <v>71</v>
      </c>
      <c r="Q13" s="133" t="s">
        <v>12</v>
      </c>
      <c r="R13" s="133"/>
      <c r="S13" s="133"/>
      <c r="T13" s="133"/>
      <c r="U13" s="133"/>
      <c r="V13" s="131" t="s">
        <v>274</v>
      </c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133" t="s">
        <v>41</v>
      </c>
      <c r="AR13" s="133"/>
      <c r="AS13" s="133"/>
      <c r="AT13" s="133"/>
    </row>
    <row r="14" spans="1:46" x14ac:dyDescent="0.25">
      <c r="A14" s="133"/>
      <c r="B14" s="133"/>
      <c r="C14" s="133"/>
      <c r="D14" s="133"/>
      <c r="E14" s="122"/>
      <c r="F14" s="122"/>
      <c r="G14" s="122"/>
      <c r="H14" s="122"/>
      <c r="I14" s="131"/>
      <c r="J14" s="131"/>
      <c r="K14" s="131"/>
      <c r="L14" s="131"/>
      <c r="M14" s="131"/>
      <c r="N14" s="131"/>
      <c r="O14" s="131"/>
      <c r="P14" s="131"/>
      <c r="Q14" s="131" t="s">
        <v>3</v>
      </c>
      <c r="R14" s="134" t="s">
        <v>4</v>
      </c>
      <c r="S14" s="134"/>
      <c r="T14" s="134"/>
      <c r="U14" s="134"/>
      <c r="V14" s="131"/>
      <c r="W14" s="131" t="s">
        <v>36</v>
      </c>
      <c r="X14" s="135" t="s">
        <v>72</v>
      </c>
      <c r="Y14" s="135" t="s">
        <v>65</v>
      </c>
      <c r="Z14" s="135" t="s">
        <v>64</v>
      </c>
      <c r="AA14" s="135" t="s">
        <v>66</v>
      </c>
      <c r="AB14" s="135" t="s">
        <v>67</v>
      </c>
      <c r="AC14" s="135" t="s">
        <v>68</v>
      </c>
      <c r="AD14" s="138" t="s">
        <v>36</v>
      </c>
      <c r="AE14" s="139"/>
      <c r="AF14" s="138" t="s">
        <v>72</v>
      </c>
      <c r="AG14" s="139"/>
      <c r="AH14" s="144" t="s">
        <v>65</v>
      </c>
      <c r="AI14" s="138" t="s">
        <v>73</v>
      </c>
      <c r="AJ14" s="139"/>
      <c r="AK14" s="138" t="s">
        <v>74</v>
      </c>
      <c r="AL14" s="139"/>
      <c r="AM14" s="138" t="s">
        <v>75</v>
      </c>
      <c r="AN14" s="139"/>
      <c r="AO14" s="138" t="s">
        <v>68</v>
      </c>
      <c r="AP14" s="139"/>
      <c r="AQ14" s="144" t="s">
        <v>37</v>
      </c>
      <c r="AR14" s="144" t="s">
        <v>38</v>
      </c>
      <c r="AS14" s="144" t="s">
        <v>39</v>
      </c>
      <c r="AT14" s="133" t="s">
        <v>40</v>
      </c>
    </row>
    <row r="15" spans="1:46" ht="126" x14ac:dyDescent="0.25">
      <c r="A15" s="133"/>
      <c r="B15" s="133"/>
      <c r="C15" s="133"/>
      <c r="D15" s="133"/>
      <c r="E15" s="122" t="s">
        <v>113</v>
      </c>
      <c r="F15" s="122" t="s">
        <v>116</v>
      </c>
      <c r="G15" s="122" t="s">
        <v>114</v>
      </c>
      <c r="H15" s="122" t="s">
        <v>115</v>
      </c>
      <c r="I15" s="131"/>
      <c r="J15" s="131"/>
      <c r="K15" s="131"/>
      <c r="L15" s="131"/>
      <c r="M15" s="131"/>
      <c r="N15" s="131"/>
      <c r="O15" s="131"/>
      <c r="P15" s="131"/>
      <c r="Q15" s="131"/>
      <c r="R15" s="131" t="s">
        <v>275</v>
      </c>
      <c r="S15" s="131" t="s">
        <v>13</v>
      </c>
      <c r="T15" s="131" t="s">
        <v>5</v>
      </c>
      <c r="U15" s="131" t="s">
        <v>35</v>
      </c>
      <c r="V15" s="131"/>
      <c r="W15" s="131"/>
      <c r="X15" s="136"/>
      <c r="Y15" s="136"/>
      <c r="Z15" s="136"/>
      <c r="AA15" s="136"/>
      <c r="AB15" s="136"/>
      <c r="AC15" s="136"/>
      <c r="AD15" s="140"/>
      <c r="AE15" s="141"/>
      <c r="AF15" s="140"/>
      <c r="AG15" s="141"/>
      <c r="AH15" s="145"/>
      <c r="AI15" s="140"/>
      <c r="AJ15" s="141"/>
      <c r="AK15" s="140"/>
      <c r="AL15" s="141"/>
      <c r="AM15" s="140"/>
      <c r="AN15" s="141"/>
      <c r="AO15" s="140"/>
      <c r="AP15" s="141"/>
      <c r="AQ15" s="145"/>
      <c r="AR15" s="145"/>
      <c r="AS15" s="145"/>
      <c r="AT15" s="133"/>
    </row>
    <row r="16" spans="1:46" ht="9.75" customHeight="1" x14ac:dyDescent="0.25">
      <c r="A16" s="133"/>
      <c r="B16" s="133"/>
      <c r="C16" s="133"/>
      <c r="D16" s="133"/>
      <c r="E16" s="122"/>
      <c r="F16" s="122"/>
      <c r="G16" s="122"/>
      <c r="H16" s="122"/>
      <c r="I16" s="131"/>
      <c r="J16" s="131"/>
      <c r="K16" s="131"/>
      <c r="L16" s="131"/>
      <c r="M16" s="131"/>
      <c r="N16" s="131"/>
      <c r="O16" s="131"/>
      <c r="P16" s="131"/>
      <c r="Q16" s="131"/>
      <c r="R16" s="131"/>
      <c r="S16" s="131"/>
      <c r="T16" s="131"/>
      <c r="U16" s="131"/>
      <c r="V16" s="131"/>
      <c r="W16" s="131"/>
      <c r="X16" s="136"/>
      <c r="Y16" s="136"/>
      <c r="Z16" s="136"/>
      <c r="AA16" s="136"/>
      <c r="AB16" s="136"/>
      <c r="AC16" s="136"/>
      <c r="AD16" s="140"/>
      <c r="AE16" s="141"/>
      <c r="AF16" s="140"/>
      <c r="AG16" s="141"/>
      <c r="AH16" s="145"/>
      <c r="AI16" s="140"/>
      <c r="AJ16" s="141"/>
      <c r="AK16" s="140"/>
      <c r="AL16" s="141"/>
      <c r="AM16" s="140"/>
      <c r="AN16" s="141"/>
      <c r="AO16" s="140"/>
      <c r="AP16" s="141"/>
      <c r="AQ16" s="145"/>
      <c r="AR16" s="145"/>
      <c r="AS16" s="145"/>
      <c r="AT16" s="133"/>
    </row>
    <row r="17" spans="1:46" ht="3.75" hidden="1" customHeight="1" x14ac:dyDescent="0.25">
      <c r="A17" s="133"/>
      <c r="B17" s="133"/>
      <c r="C17" s="133"/>
      <c r="D17" s="133"/>
      <c r="E17" s="122"/>
      <c r="F17" s="122"/>
      <c r="G17" s="122"/>
      <c r="H17" s="122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7"/>
      <c r="Y17" s="137"/>
      <c r="Z17" s="137"/>
      <c r="AA17" s="137"/>
      <c r="AB17" s="137"/>
      <c r="AC17" s="137"/>
      <c r="AD17" s="142"/>
      <c r="AE17" s="143"/>
      <c r="AF17" s="142"/>
      <c r="AG17" s="143"/>
      <c r="AH17" s="146"/>
      <c r="AI17" s="142"/>
      <c r="AJ17" s="143"/>
      <c r="AK17" s="142"/>
      <c r="AL17" s="143"/>
      <c r="AM17" s="142"/>
      <c r="AN17" s="143"/>
      <c r="AO17" s="142"/>
      <c r="AP17" s="143"/>
      <c r="AQ17" s="145"/>
      <c r="AR17" s="145"/>
      <c r="AS17" s="145"/>
      <c r="AT17" s="133"/>
    </row>
    <row r="18" spans="1:46" x14ac:dyDescent="0.25">
      <c r="A18" s="133"/>
      <c r="B18" s="133"/>
      <c r="C18" s="133"/>
      <c r="D18" s="133"/>
      <c r="E18" s="122"/>
      <c r="F18" s="122"/>
      <c r="G18" s="122"/>
      <c r="H18" s="122"/>
      <c r="I18" s="4" t="s">
        <v>6</v>
      </c>
      <c r="J18" s="4" t="s">
        <v>7</v>
      </c>
      <c r="K18" s="4" t="s">
        <v>62</v>
      </c>
      <c r="L18" s="4" t="s">
        <v>8</v>
      </c>
      <c r="M18" s="4" t="s">
        <v>9</v>
      </c>
      <c r="N18" s="4" t="s">
        <v>9</v>
      </c>
      <c r="O18" s="4"/>
      <c r="P18" s="4"/>
      <c r="Q18" s="4" t="s">
        <v>9</v>
      </c>
      <c r="R18" s="4" t="s">
        <v>9</v>
      </c>
      <c r="S18" s="4" t="s">
        <v>9</v>
      </c>
      <c r="T18" s="4" t="s">
        <v>9</v>
      </c>
      <c r="U18" s="4" t="s">
        <v>9</v>
      </c>
      <c r="V18" s="4" t="s">
        <v>9</v>
      </c>
      <c r="W18" s="122"/>
      <c r="X18" s="147" t="s">
        <v>76</v>
      </c>
      <c r="Y18" s="148"/>
      <c r="Z18" s="148"/>
      <c r="AA18" s="148"/>
      <c r="AB18" s="148"/>
      <c r="AC18" s="149"/>
      <c r="AD18" s="122" t="s">
        <v>8</v>
      </c>
      <c r="AE18" s="122" t="s">
        <v>9</v>
      </c>
      <c r="AF18" s="122" t="s">
        <v>8</v>
      </c>
      <c r="AG18" s="122" t="s">
        <v>9</v>
      </c>
      <c r="AH18" s="122" t="s">
        <v>8</v>
      </c>
      <c r="AI18" s="122" t="s">
        <v>8</v>
      </c>
      <c r="AJ18" s="122" t="s">
        <v>9</v>
      </c>
      <c r="AK18" s="122" t="s">
        <v>8</v>
      </c>
      <c r="AL18" s="122" t="s">
        <v>9</v>
      </c>
      <c r="AM18" s="122" t="s">
        <v>8</v>
      </c>
      <c r="AN18" s="122" t="s">
        <v>9</v>
      </c>
      <c r="AO18" s="122" t="s">
        <v>8</v>
      </c>
      <c r="AP18" s="122" t="s">
        <v>9</v>
      </c>
      <c r="AQ18" s="146"/>
      <c r="AR18" s="146"/>
      <c r="AS18" s="146"/>
      <c r="AT18" s="122" t="s">
        <v>9</v>
      </c>
    </row>
    <row r="19" spans="1:46" ht="15" customHeight="1" x14ac:dyDescent="0.25">
      <c r="A19" s="4">
        <v>1</v>
      </c>
      <c r="B19" s="4">
        <v>2</v>
      </c>
      <c r="C19" s="122"/>
      <c r="D19" s="122"/>
      <c r="E19" s="122"/>
      <c r="F19" s="122"/>
      <c r="G19" s="122"/>
      <c r="H19" s="122"/>
      <c r="I19" s="4">
        <v>3</v>
      </c>
      <c r="J19" s="4">
        <v>4</v>
      </c>
      <c r="K19" s="4"/>
      <c r="L19" s="4">
        <v>5</v>
      </c>
      <c r="M19" s="4"/>
      <c r="N19" s="4"/>
      <c r="O19" s="4"/>
      <c r="P19" s="4"/>
      <c r="Q19" s="4">
        <v>6</v>
      </c>
      <c r="R19" s="4">
        <v>7</v>
      </c>
      <c r="S19" s="4">
        <v>8</v>
      </c>
      <c r="T19" s="4">
        <v>9</v>
      </c>
      <c r="U19" s="4">
        <v>10</v>
      </c>
      <c r="V19" s="4">
        <v>11</v>
      </c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</row>
    <row r="20" spans="1:46" ht="31.5" x14ac:dyDescent="0.25">
      <c r="A20" s="68"/>
      <c r="B20" s="68" t="s">
        <v>327</v>
      </c>
      <c r="C20" s="122"/>
      <c r="D20" s="122"/>
      <c r="E20" s="43">
        <f>E24+E33+E54+E71+E88+E97+E108+E117+E121+E138+E163+E175+E186+E195+E206+E212+E219+E226+E235+E238+E244+E258+E271+E276+E281+E292+E295+E309+E320+E325</f>
        <v>0</v>
      </c>
      <c r="F20" s="43">
        <f>F24+F33+F54+F71+F88+F97+F108+F117+F121+F138+F163+F175+F186+F195+F206+F212+F219+F226+F235+F238+F244+F258+F271+F276+F281+F292+F295+F309+F320+F325</f>
        <v>0</v>
      </c>
      <c r="G20" s="43">
        <f>G24+G33+G54+G71+G88+G97+G108+G117+G121+G138+G163+G175+G186+G195+G206+G212+G219+G226+G235+G238+G244+G258+G271+G276+G281+G292+G295+G309+G320+G325</f>
        <v>0</v>
      </c>
      <c r="H20" s="43">
        <f>H24+H33+H54+H71+H88+H97+H108+H117+H121+H138+H163+H175+H186+H195+H206+H212+H219+H226+H235+H238+H244+H258+H271+H276+H281+H292+H295+H309+H320+H325</f>
        <v>0</v>
      </c>
      <c r="I20" s="43">
        <f>I24+I33+I54+I71+I88+I97+I108+I117+I121+I138+I163+I175+I186+I195+I206+I212+I219+I226+I235+I238+I244+I258+I271+I276+I281+I292+I295+I309+I320+I325+I329</f>
        <v>703</v>
      </c>
      <c r="J20" s="43">
        <f t="shared" ref="J20:K20" si="0">J24+J33+J54+J71+J88+J97+J108+J117+J121+J138+J163+J175+J186+J195+J206+J212+J219+J226+J235+J238+J244+J258+J271+J276+J281+J292+J295+J309+J320+J325+J329</f>
        <v>276</v>
      </c>
      <c r="K20" s="43">
        <f t="shared" si="0"/>
        <v>419</v>
      </c>
      <c r="L20" s="9">
        <f>L24+L33+L54+L71+L88+L97+L108+L117+L121+L138+L163+L175+L186+L195+L206+L212+L219+L226+L235+L238+L244+L258+L271+L276+L281+L292+L295+L309+L320+L325+L329</f>
        <v>10310.75</v>
      </c>
      <c r="M20" s="43"/>
      <c r="N20" s="43"/>
      <c r="O20" s="43"/>
      <c r="P20" s="43"/>
      <c r="Q20" s="9">
        <f>Q24+Q33+Q54+Q71+Q88+Q97+Q108+Q117+Q121+Q138+Q163+Q175+Q186+Q195+Q206+Q212+Q219+Q226+Q235+Q238+Q244+Q258+Q271+Q276+Q281+Q292+Q295+Q309+Q320+Q325+Q329+Q22</f>
        <v>477114739.98000002</v>
      </c>
      <c r="R20" s="9">
        <f>R24+R33+R54+R71+R88+R97+R108+R117+R121+R138+R163+R175+R186+R195+R206+R212+R219+R226+R235+R238+R244+R258+R271+R276+R281+R292+R295+R309+R320+R325+R329+R22</f>
        <v>347364423.51999998</v>
      </c>
      <c r="S20" s="9">
        <f>S24+S33+S54+S71+S88+S97+S108+S117+S121+S138+S163+S175+S186+S195+S206+S212+S219+S226+S235+S238+S244+S258+S271+S276+S281+S292+S295+S309+S320+S325+S329+S22</f>
        <v>3599011.82</v>
      </c>
      <c r="T20" s="9">
        <f t="shared" ref="T20" si="1">T24+T33+T54+T71+T88+T97+T108+T117+T121+T138+T163+T175+T186+T195+T206+T212+T219+T226+T235+T238+T244+T258+T271+T276+T281+T292+T295+T309+T320+T325+T329</f>
        <v>126151304.64</v>
      </c>
      <c r="U20" s="9">
        <f t="shared" ref="U20" si="2">U24+U33+U54+U71+U88+U97+U108+U117+U121+U138+U163+U175+U186+U195+U206+U212+U219+U226+U235+U238+U244+U258+U271+U276+U281+U292+U295+U309+U320+U325+U329</f>
        <v>0</v>
      </c>
      <c r="V20" s="43"/>
      <c r="W20" s="43">
        <f t="shared" ref="W20:AC20" si="3">W24+W33+W54+W71+W88+W97+W108+W117+W121+W138+W163+W175+W186+W195+W206+W212+W219+W226+W235+W238+W244+W258+W271</f>
        <v>0</v>
      </c>
      <c r="X20" s="43">
        <f t="shared" si="3"/>
        <v>0</v>
      </c>
      <c r="Y20" s="43">
        <f t="shared" si="3"/>
        <v>0</v>
      </c>
      <c r="Z20" s="43">
        <f t="shared" si="3"/>
        <v>0</v>
      </c>
      <c r="AA20" s="43">
        <f t="shared" si="3"/>
        <v>0</v>
      </c>
      <c r="AB20" s="43">
        <f t="shared" si="3"/>
        <v>0</v>
      </c>
      <c r="AC20" s="43">
        <f t="shared" si="3"/>
        <v>0</v>
      </c>
      <c r="AD20" s="9">
        <f t="shared" ref="AD20:AP20" si="4">AD24+AD33+AD54+AD71+AD88+AD97+AD108+AD117+AD121+AD138+AD163+AD175+AD186+AD195+AD206+AD212+AD219+AD226+AD235+AD238+AD244+AD258+AD271+AD276+AD281+AD292+AD295+AD309+AD320+AD325</f>
        <v>8081.4</v>
      </c>
      <c r="AE20" s="9">
        <f t="shared" si="4"/>
        <v>373950056.63999999</v>
      </c>
      <c r="AF20" s="9">
        <f t="shared" si="4"/>
        <v>2115.65</v>
      </c>
      <c r="AG20" s="9">
        <f t="shared" si="4"/>
        <v>97897324.359999999</v>
      </c>
      <c r="AH20" s="9">
        <f t="shared" si="4"/>
        <v>0</v>
      </c>
      <c r="AI20" s="9">
        <f t="shared" si="4"/>
        <v>0</v>
      </c>
      <c r="AJ20" s="9">
        <f t="shared" si="4"/>
        <v>0</v>
      </c>
      <c r="AK20" s="9">
        <f t="shared" si="4"/>
        <v>0</v>
      </c>
      <c r="AL20" s="9">
        <f t="shared" si="4"/>
        <v>0</v>
      </c>
      <c r="AM20" s="9">
        <f t="shared" si="4"/>
        <v>0</v>
      </c>
      <c r="AN20" s="9">
        <f t="shared" si="4"/>
        <v>0</v>
      </c>
      <c r="AO20" s="9">
        <f t="shared" si="4"/>
        <v>0</v>
      </c>
      <c r="AP20" s="9">
        <f t="shared" si="4"/>
        <v>0</v>
      </c>
      <c r="AQ20" s="43">
        <f>AQ24+AQ33+AQ54+AQ71+AQ88+AQ97+AQ108+AQ117+AQ121+AQ138+AQ163+AQ175+AQ186+AQ195+AQ206+AQ212+AQ219+AQ226+AQ235+AQ238+AQ244+AQ258+AQ271</f>
        <v>0</v>
      </c>
      <c r="AR20" s="43">
        <f>AR24+AR33+AR54+AR71+AR88+AR97+AR108+AR117+AR121+AR138+AR163+AR175+AR186+AR195+AR206+AR212+AR219+AR226+AR235+AR238+AR244+AR258+AR271</f>
        <v>0</v>
      </c>
      <c r="AS20" s="43">
        <f>AS24+AS33+AS54+AS71+AS88+AS97+AS108+AS117+AS121+AS138+AS163+AS175+AS186+AS195+AS206+AS212+AS219+AS226+AS235+AS238+AS244+AS258+AS271</f>
        <v>0</v>
      </c>
      <c r="AT20" s="43">
        <f>AT24+AT33+AT54+AT71+AT88+AT97+AT108+AT117+AT121+AT138+AT163+AT175+AT186+AT195+AT206+AT212+AT219+AT226+AT235+AT238+AT244+AT258+AT271</f>
        <v>0</v>
      </c>
    </row>
    <row r="21" spans="1:46" x14ac:dyDescent="0.25">
      <c r="A21" s="68"/>
      <c r="B21" s="68" t="s">
        <v>349</v>
      </c>
      <c r="C21" s="122"/>
      <c r="D21" s="122"/>
      <c r="E21" s="43"/>
      <c r="F21" s="43"/>
      <c r="G21" s="43"/>
      <c r="H21" s="43"/>
      <c r="I21" s="43"/>
      <c r="J21" s="43"/>
      <c r="K21" s="43"/>
      <c r="L21" s="9"/>
      <c r="M21" s="43"/>
      <c r="N21" s="43"/>
      <c r="O21" s="43"/>
      <c r="P21" s="43"/>
      <c r="Q21" s="9">
        <f>R21+S21+T21+U21</f>
        <v>396905935.33999997</v>
      </c>
      <c r="R21" s="9">
        <f>R20</f>
        <v>347364423.51999998</v>
      </c>
      <c r="S21" s="9">
        <f>S20</f>
        <v>3599011.82</v>
      </c>
      <c r="T21" s="9">
        <v>45942500</v>
      </c>
      <c r="U21" s="9">
        <v>0</v>
      </c>
      <c r="V21" s="43"/>
      <c r="W21" s="43"/>
      <c r="X21" s="43"/>
      <c r="Y21" s="43"/>
      <c r="Z21" s="43"/>
      <c r="AA21" s="43"/>
      <c r="AB21" s="43"/>
      <c r="AC21" s="43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43"/>
      <c r="AR21" s="43"/>
      <c r="AS21" s="43"/>
      <c r="AT21" s="43"/>
    </row>
    <row r="22" spans="1:46" x14ac:dyDescent="0.25">
      <c r="A22" s="68"/>
      <c r="B22" s="68" t="s">
        <v>339</v>
      </c>
      <c r="C22" s="122"/>
      <c r="D22" s="122"/>
      <c r="E22" s="43"/>
      <c r="F22" s="43"/>
      <c r="G22" s="43"/>
      <c r="H22" s="43"/>
      <c r="I22" s="43"/>
      <c r="J22" s="43"/>
      <c r="K22" s="43"/>
      <c r="L22" s="9"/>
      <c r="M22" s="43"/>
      <c r="N22" s="43"/>
      <c r="O22" s="43"/>
      <c r="P22" s="43"/>
      <c r="Q22" s="9">
        <f>R22+S22+T22+U22</f>
        <v>6126.84</v>
      </c>
      <c r="R22" s="9">
        <v>6063.98</v>
      </c>
      <c r="S22" s="9">
        <v>62.86</v>
      </c>
      <c r="T22" s="9">
        <v>0</v>
      </c>
      <c r="U22" s="9">
        <v>0</v>
      </c>
      <c r="V22" s="43"/>
      <c r="W22" s="43"/>
      <c r="X22" s="43"/>
      <c r="Y22" s="43"/>
      <c r="Z22" s="43"/>
      <c r="AA22" s="43"/>
      <c r="AB22" s="43"/>
      <c r="AC22" s="43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43"/>
      <c r="AR22" s="43"/>
      <c r="AS22" s="43"/>
      <c r="AT22" s="43"/>
    </row>
    <row r="23" spans="1:46" x14ac:dyDescent="0.25">
      <c r="A23" s="68"/>
      <c r="B23" s="68" t="s">
        <v>328</v>
      </c>
      <c r="C23" s="122"/>
      <c r="D23" s="122"/>
      <c r="E23" s="43"/>
      <c r="F23" s="43"/>
      <c r="G23" s="43"/>
      <c r="H23" s="43"/>
      <c r="I23" s="43"/>
      <c r="J23" s="43"/>
      <c r="K23" s="43"/>
      <c r="L23" s="9"/>
      <c r="M23" s="43"/>
      <c r="N23" s="43"/>
      <c r="O23" s="43"/>
      <c r="P23" s="43"/>
      <c r="Q23" s="9">
        <f>R23+S23+T23+U23</f>
        <v>80208804.640000001</v>
      </c>
      <c r="R23" s="9">
        <v>0</v>
      </c>
      <c r="S23" s="9">
        <v>0</v>
      </c>
      <c r="T23" s="9">
        <f>T20-T21</f>
        <v>80208804.640000001</v>
      </c>
      <c r="U23" s="9">
        <v>0</v>
      </c>
      <c r="V23" s="43"/>
      <c r="W23" s="43"/>
      <c r="X23" s="43"/>
      <c r="Y23" s="43"/>
      <c r="Z23" s="43"/>
      <c r="AA23" s="43"/>
      <c r="AB23" s="43"/>
      <c r="AC23" s="43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43"/>
      <c r="AR23" s="43"/>
      <c r="AS23" s="43"/>
      <c r="AT23" s="43"/>
    </row>
    <row r="24" spans="1:46" x14ac:dyDescent="0.25">
      <c r="A24" s="122">
        <v>1</v>
      </c>
      <c r="B24" s="5" t="s">
        <v>182</v>
      </c>
      <c r="C24" s="6"/>
      <c r="D24" s="6"/>
      <c r="E24" s="6"/>
      <c r="F24" s="6"/>
      <c r="G24" s="6"/>
      <c r="H24" s="6"/>
      <c r="I24" s="7">
        <f>SUM(I25:I32)</f>
        <v>24</v>
      </c>
      <c r="J24" s="7">
        <f>SUM(J25:J32)</f>
        <v>8</v>
      </c>
      <c r="K24" s="7"/>
      <c r="L24" s="8">
        <f>SUM(L25:L32)</f>
        <v>275.60000000000002</v>
      </c>
      <c r="M24" s="15">
        <v>34038</v>
      </c>
      <c r="N24" s="50">
        <v>46272.93</v>
      </c>
      <c r="O24" s="99">
        <f>Проценты!$B$6</f>
        <v>0.98974533681403798</v>
      </c>
      <c r="P24" s="100">
        <f>Проценты!$B$7</f>
        <v>1.0254663185962401E-2</v>
      </c>
      <c r="Q24" s="9">
        <f>SUM(Q25:Q32)</f>
        <v>12752819.52</v>
      </c>
      <c r="R24" s="9">
        <f>L24*M24*O24</f>
        <v>9284675.1099999994</v>
      </c>
      <c r="S24" s="9">
        <f>L24*M24*P24</f>
        <v>96197.69</v>
      </c>
      <c r="T24" s="9">
        <f>SUM(T25:T32)</f>
        <v>3371946.72</v>
      </c>
      <c r="U24" s="9">
        <f>SUM(U25:U32)</f>
        <v>0</v>
      </c>
      <c r="V24" s="10">
        <v>44196</v>
      </c>
      <c r="W24" s="122"/>
      <c r="X24" s="122"/>
      <c r="Y24" s="122"/>
      <c r="Z24" s="122"/>
      <c r="AA24" s="122"/>
      <c r="AB24" s="122"/>
      <c r="AC24" s="122"/>
      <c r="AD24" s="8">
        <f t="shared" ref="AD24:AP24" si="5">SUM(AD25:AD32)</f>
        <v>206.2</v>
      </c>
      <c r="AE24" s="8">
        <f t="shared" si="5"/>
        <v>9541478.1799999997</v>
      </c>
      <c r="AF24" s="8">
        <f t="shared" si="5"/>
        <v>69.400000000000006</v>
      </c>
      <c r="AG24" s="8">
        <f t="shared" si="5"/>
        <v>3211341.34</v>
      </c>
      <c r="AH24" s="8">
        <f t="shared" si="5"/>
        <v>0</v>
      </c>
      <c r="AI24" s="8">
        <f t="shared" si="5"/>
        <v>0</v>
      </c>
      <c r="AJ24" s="8">
        <f t="shared" si="5"/>
        <v>0</v>
      </c>
      <c r="AK24" s="8">
        <f t="shared" si="5"/>
        <v>0</v>
      </c>
      <c r="AL24" s="8">
        <f t="shared" si="5"/>
        <v>0</v>
      </c>
      <c r="AM24" s="8">
        <f t="shared" si="5"/>
        <v>0</v>
      </c>
      <c r="AN24" s="8">
        <f t="shared" si="5"/>
        <v>0</v>
      </c>
      <c r="AO24" s="8">
        <f t="shared" si="5"/>
        <v>0</v>
      </c>
      <c r="AP24" s="8">
        <f t="shared" si="5"/>
        <v>0</v>
      </c>
      <c r="AQ24" s="122"/>
      <c r="AR24" s="122"/>
      <c r="AS24" s="122"/>
      <c r="AT24" s="122"/>
    </row>
    <row r="25" spans="1:46" hidden="1" x14ac:dyDescent="0.25">
      <c r="A25" s="122"/>
      <c r="B25" s="5" t="s">
        <v>14</v>
      </c>
      <c r="C25" s="6" t="s">
        <v>20</v>
      </c>
      <c r="D25" s="6"/>
      <c r="E25" s="6"/>
      <c r="F25" s="6"/>
      <c r="G25" s="6"/>
      <c r="H25" s="6"/>
      <c r="I25" s="7">
        <v>1</v>
      </c>
      <c r="J25" s="122">
        <v>1</v>
      </c>
      <c r="K25" s="122">
        <v>1</v>
      </c>
      <c r="L25" s="9">
        <v>31.5</v>
      </c>
      <c r="M25" s="9">
        <v>34038</v>
      </c>
      <c r="N25" s="9">
        <v>46272.93</v>
      </c>
      <c r="O25" s="99">
        <f>Проценты!$B$6</f>
        <v>0.98974533681403798</v>
      </c>
      <c r="P25" s="100">
        <f>Проценты!$B$7</f>
        <v>1.0254663185962401E-2</v>
      </c>
      <c r="Q25" s="9">
        <f>L25*N25</f>
        <v>1457597.3</v>
      </c>
      <c r="R25" s="9">
        <f t="shared" ref="R25:R88" si="6">L25*M25*O25</f>
        <v>1061201.98</v>
      </c>
      <c r="S25" s="9">
        <f t="shared" ref="S25:S88" si="7">L25*M25*P25</f>
        <v>10995.02</v>
      </c>
      <c r="T25" s="9">
        <f t="shared" ref="T25:T32" si="8">Q25-R25-S25-U25</f>
        <v>385400.3</v>
      </c>
      <c r="U25" s="9">
        <v>0</v>
      </c>
      <c r="V25" s="10">
        <v>43830</v>
      </c>
      <c r="W25" s="122" t="s">
        <v>63</v>
      </c>
      <c r="X25" s="122"/>
      <c r="Y25" s="122"/>
      <c r="Z25" s="122"/>
      <c r="AA25" s="122"/>
      <c r="AB25" s="122"/>
      <c r="AC25" s="122"/>
      <c r="AD25" s="9">
        <f t="shared" ref="AD25:AD32" si="9">IF(W25&gt;0,L25,0)</f>
        <v>31.5</v>
      </c>
      <c r="AE25" s="9">
        <f t="shared" ref="AE25:AE32" si="10">IF(W25&gt;0,Q25,0)</f>
        <v>1457597.3</v>
      </c>
      <c r="AF25" s="9">
        <f t="shared" ref="AF25:AF87" si="11">IF(X25&gt;0,L25,0)</f>
        <v>0</v>
      </c>
      <c r="AG25" s="9">
        <f>IF(X25&gt;0,Q25,0)</f>
        <v>0</v>
      </c>
      <c r="AH25" s="9">
        <f t="shared" ref="AH25:AH32" si="12">IF(Y25&gt;0,L25,0)</f>
        <v>0</v>
      </c>
      <c r="AI25" s="9">
        <f t="shared" ref="AI25:AI32" si="13">IF(Z25&gt;0,L25,0)</f>
        <v>0</v>
      </c>
      <c r="AJ25" s="9">
        <f>IF(Z25&gt;0,Q25,0)</f>
        <v>0</v>
      </c>
      <c r="AK25" s="9">
        <f t="shared" ref="AK25:AK32" si="14">IF(AA25&gt;0,L25,0)</f>
        <v>0</v>
      </c>
      <c r="AL25" s="9">
        <f>IF(AA25&gt;0,Q25,0)</f>
        <v>0</v>
      </c>
      <c r="AM25" s="9">
        <f t="shared" ref="AM25:AM32" si="15">IF(AB25&gt;0,L25,0)</f>
        <v>0</v>
      </c>
      <c r="AN25" s="9">
        <f>IF(AB25&gt;0,Q25,0)</f>
        <v>0</v>
      </c>
      <c r="AO25" s="9">
        <f t="shared" ref="AO25:AO32" si="16">IF(AC25&gt;0,L25,0)</f>
        <v>0</v>
      </c>
      <c r="AP25" s="9">
        <f>IF(AC25&gt;0,Q25,0)</f>
        <v>0</v>
      </c>
      <c r="AQ25" s="122"/>
      <c r="AR25" s="122"/>
      <c r="AS25" s="122"/>
      <c r="AT25" s="122"/>
    </row>
    <row r="26" spans="1:46" hidden="1" x14ac:dyDescent="0.25">
      <c r="A26" s="122"/>
      <c r="B26" s="5" t="s">
        <v>15</v>
      </c>
      <c r="C26" s="6" t="s">
        <v>20</v>
      </c>
      <c r="D26" s="6"/>
      <c r="E26" s="6"/>
      <c r="F26" s="6"/>
      <c r="G26" s="6"/>
      <c r="H26" s="6"/>
      <c r="I26" s="7">
        <v>7</v>
      </c>
      <c r="J26" s="122">
        <v>1</v>
      </c>
      <c r="K26" s="122">
        <v>3</v>
      </c>
      <c r="L26" s="9">
        <v>37.6</v>
      </c>
      <c r="M26" s="9">
        <v>34038</v>
      </c>
      <c r="N26" s="9">
        <v>46272.93</v>
      </c>
      <c r="O26" s="99">
        <f>Проценты!$B$6</f>
        <v>0.98974533681403798</v>
      </c>
      <c r="P26" s="100">
        <f>Проценты!$B$7</f>
        <v>1.0254663185962401E-2</v>
      </c>
      <c r="Q26" s="9">
        <f t="shared" ref="Q26:Q32" si="17">L26*N26</f>
        <v>1739862.17</v>
      </c>
      <c r="R26" s="9">
        <f t="shared" si="6"/>
        <v>1266704.5900000001</v>
      </c>
      <c r="S26" s="9">
        <f t="shared" si="7"/>
        <v>13124.21</v>
      </c>
      <c r="T26" s="9">
        <f t="shared" si="8"/>
        <v>460033.37</v>
      </c>
      <c r="U26" s="9">
        <v>0</v>
      </c>
      <c r="V26" s="10">
        <v>44196</v>
      </c>
      <c r="W26" s="122" t="s">
        <v>63</v>
      </c>
      <c r="X26" s="122"/>
      <c r="Y26" s="122"/>
      <c r="Z26" s="122"/>
      <c r="AA26" s="122"/>
      <c r="AB26" s="122"/>
      <c r="AC26" s="122"/>
      <c r="AD26" s="9">
        <f t="shared" si="9"/>
        <v>37.6</v>
      </c>
      <c r="AE26" s="9">
        <f t="shared" si="10"/>
        <v>1739862.17</v>
      </c>
      <c r="AF26" s="9">
        <f t="shared" si="11"/>
        <v>0</v>
      </c>
      <c r="AG26" s="9">
        <f t="shared" ref="AG26:AG32" si="18">IF(X26&gt;0,Q26,0)</f>
        <v>0</v>
      </c>
      <c r="AH26" s="9">
        <f t="shared" si="12"/>
        <v>0</v>
      </c>
      <c r="AI26" s="9">
        <f t="shared" si="13"/>
        <v>0</v>
      </c>
      <c r="AJ26" s="9">
        <f t="shared" ref="AJ26:AJ32" si="19">IF(Z26&gt;0,Q26,0)</f>
        <v>0</v>
      </c>
      <c r="AK26" s="9">
        <f t="shared" si="14"/>
        <v>0</v>
      </c>
      <c r="AL26" s="9">
        <f t="shared" ref="AL26:AL32" si="20">IF(AA26&gt;0,Q26,0)</f>
        <v>0</v>
      </c>
      <c r="AM26" s="9">
        <f t="shared" si="15"/>
        <v>0</v>
      </c>
      <c r="AN26" s="9">
        <f t="shared" ref="AN26:AN32" si="21">IF(AB26&gt;0,Q26,0)</f>
        <v>0</v>
      </c>
      <c r="AO26" s="9">
        <f t="shared" si="16"/>
        <v>0</v>
      </c>
      <c r="AP26" s="9">
        <f t="shared" ref="AP26:AP32" si="22">IF(AC26&gt;0,Q26,0)</f>
        <v>0</v>
      </c>
      <c r="AQ26" s="122"/>
      <c r="AR26" s="122"/>
      <c r="AS26" s="122"/>
      <c r="AT26" s="122"/>
    </row>
    <row r="27" spans="1:46" hidden="1" x14ac:dyDescent="0.25">
      <c r="A27" s="122"/>
      <c r="B27" s="5" t="s">
        <v>16</v>
      </c>
      <c r="C27" s="6"/>
      <c r="D27" s="6" t="s">
        <v>21</v>
      </c>
      <c r="E27" s="6"/>
      <c r="F27" s="6"/>
      <c r="G27" s="6"/>
      <c r="H27" s="6"/>
      <c r="I27" s="7">
        <v>4</v>
      </c>
      <c r="J27" s="122">
        <v>1</v>
      </c>
      <c r="K27" s="122">
        <v>3</v>
      </c>
      <c r="L27" s="9">
        <v>37.4</v>
      </c>
      <c r="M27" s="9">
        <v>34038</v>
      </c>
      <c r="N27" s="9">
        <v>46272.93</v>
      </c>
      <c r="O27" s="99">
        <f>Проценты!$B$6</f>
        <v>0.98974533681403798</v>
      </c>
      <c r="P27" s="100">
        <f>Проценты!$B$7</f>
        <v>1.0254663185962401E-2</v>
      </c>
      <c r="Q27" s="9">
        <f t="shared" si="17"/>
        <v>1730607.58</v>
      </c>
      <c r="R27" s="9">
        <f t="shared" si="6"/>
        <v>1259966.8</v>
      </c>
      <c r="S27" s="9">
        <f t="shared" si="7"/>
        <v>13054.4</v>
      </c>
      <c r="T27" s="9">
        <f t="shared" si="8"/>
        <v>457586.38</v>
      </c>
      <c r="U27" s="9">
        <v>0</v>
      </c>
      <c r="V27" s="10">
        <v>44196</v>
      </c>
      <c r="W27" s="122"/>
      <c r="X27" s="122" t="s">
        <v>63</v>
      </c>
      <c r="Y27" s="122"/>
      <c r="Z27" s="122"/>
      <c r="AA27" s="122"/>
      <c r="AB27" s="122"/>
      <c r="AC27" s="122"/>
      <c r="AD27" s="9">
        <f t="shared" si="9"/>
        <v>0</v>
      </c>
      <c r="AE27" s="9">
        <f t="shared" si="10"/>
        <v>0</v>
      </c>
      <c r="AF27" s="9">
        <f t="shared" si="11"/>
        <v>37.4</v>
      </c>
      <c r="AG27" s="9">
        <f t="shared" si="18"/>
        <v>1730607.58</v>
      </c>
      <c r="AH27" s="9">
        <f t="shared" si="12"/>
        <v>0</v>
      </c>
      <c r="AI27" s="9">
        <f t="shared" si="13"/>
        <v>0</v>
      </c>
      <c r="AJ27" s="9">
        <f t="shared" si="19"/>
        <v>0</v>
      </c>
      <c r="AK27" s="9">
        <f t="shared" si="14"/>
        <v>0</v>
      </c>
      <c r="AL27" s="9">
        <f t="shared" si="20"/>
        <v>0</v>
      </c>
      <c r="AM27" s="9">
        <f t="shared" si="15"/>
        <v>0</v>
      </c>
      <c r="AN27" s="9">
        <f t="shared" si="21"/>
        <v>0</v>
      </c>
      <c r="AO27" s="9">
        <f t="shared" si="16"/>
        <v>0</v>
      </c>
      <c r="AP27" s="9">
        <f t="shared" si="22"/>
        <v>0</v>
      </c>
      <c r="AQ27" s="122"/>
      <c r="AR27" s="122"/>
      <c r="AS27" s="122"/>
      <c r="AT27" s="122"/>
    </row>
    <row r="28" spans="1:46" hidden="1" x14ac:dyDescent="0.25">
      <c r="A28" s="122"/>
      <c r="B28" s="5" t="s">
        <v>17</v>
      </c>
      <c r="C28" s="6"/>
      <c r="D28" s="6" t="s">
        <v>21</v>
      </c>
      <c r="E28" s="6"/>
      <c r="F28" s="6"/>
      <c r="G28" s="6"/>
      <c r="H28" s="6"/>
      <c r="I28" s="7">
        <v>2</v>
      </c>
      <c r="J28" s="122">
        <v>1</v>
      </c>
      <c r="K28" s="122">
        <v>1</v>
      </c>
      <c r="L28" s="9">
        <v>32</v>
      </c>
      <c r="M28" s="9">
        <v>34038</v>
      </c>
      <c r="N28" s="9">
        <v>46272.93</v>
      </c>
      <c r="O28" s="99">
        <f>Проценты!$B$6</f>
        <v>0.98974533681403798</v>
      </c>
      <c r="P28" s="100">
        <f>Проценты!$B$7</f>
        <v>1.0254663185962401E-2</v>
      </c>
      <c r="Q28" s="9">
        <f t="shared" si="17"/>
        <v>1480733.76</v>
      </c>
      <c r="R28" s="9">
        <f t="shared" si="6"/>
        <v>1078046.46</v>
      </c>
      <c r="S28" s="9">
        <f t="shared" si="7"/>
        <v>11169.54</v>
      </c>
      <c r="T28" s="9">
        <f t="shared" si="8"/>
        <v>391517.76</v>
      </c>
      <c r="U28" s="9">
        <v>0</v>
      </c>
      <c r="V28" s="10">
        <v>44196</v>
      </c>
      <c r="W28" s="122"/>
      <c r="X28" s="122" t="s">
        <v>63</v>
      </c>
      <c r="Y28" s="122"/>
      <c r="Z28" s="122"/>
      <c r="AA28" s="122"/>
      <c r="AB28" s="122"/>
      <c r="AC28" s="122"/>
      <c r="AD28" s="9">
        <f t="shared" si="9"/>
        <v>0</v>
      </c>
      <c r="AE28" s="9">
        <f t="shared" si="10"/>
        <v>0</v>
      </c>
      <c r="AF28" s="9">
        <f t="shared" si="11"/>
        <v>32</v>
      </c>
      <c r="AG28" s="9">
        <f t="shared" si="18"/>
        <v>1480733.76</v>
      </c>
      <c r="AH28" s="9">
        <f t="shared" si="12"/>
        <v>0</v>
      </c>
      <c r="AI28" s="9">
        <f t="shared" si="13"/>
        <v>0</v>
      </c>
      <c r="AJ28" s="9">
        <f t="shared" si="19"/>
        <v>0</v>
      </c>
      <c r="AK28" s="9">
        <f t="shared" si="14"/>
        <v>0</v>
      </c>
      <c r="AL28" s="9">
        <f t="shared" si="20"/>
        <v>0</v>
      </c>
      <c r="AM28" s="9">
        <f t="shared" si="15"/>
        <v>0</v>
      </c>
      <c r="AN28" s="9">
        <f t="shared" si="21"/>
        <v>0</v>
      </c>
      <c r="AO28" s="9">
        <f t="shared" si="16"/>
        <v>0</v>
      </c>
      <c r="AP28" s="9">
        <f t="shared" si="22"/>
        <v>0</v>
      </c>
      <c r="AQ28" s="122"/>
      <c r="AR28" s="122"/>
      <c r="AS28" s="122"/>
      <c r="AT28" s="122"/>
    </row>
    <row r="29" spans="1:46" hidden="1" x14ac:dyDescent="0.25">
      <c r="A29" s="122"/>
      <c r="B29" s="5" t="s">
        <v>18</v>
      </c>
      <c r="C29" s="6" t="s">
        <v>20</v>
      </c>
      <c r="D29" s="6"/>
      <c r="E29" s="6"/>
      <c r="F29" s="6"/>
      <c r="G29" s="6"/>
      <c r="H29" s="6"/>
      <c r="I29" s="7">
        <v>3</v>
      </c>
      <c r="J29" s="122">
        <v>1</v>
      </c>
      <c r="K29" s="122">
        <v>0</v>
      </c>
      <c r="L29" s="9">
        <v>31.5</v>
      </c>
      <c r="M29" s="9">
        <v>34038</v>
      </c>
      <c r="N29" s="9">
        <v>46272.93</v>
      </c>
      <c r="O29" s="99">
        <f>Проценты!$B$6</f>
        <v>0.98974533681403798</v>
      </c>
      <c r="P29" s="100">
        <f>Проценты!$B$7</f>
        <v>1.0254663185962401E-2</v>
      </c>
      <c r="Q29" s="9">
        <f t="shared" si="17"/>
        <v>1457597.3</v>
      </c>
      <c r="R29" s="9">
        <f t="shared" si="6"/>
        <v>1061201.98</v>
      </c>
      <c r="S29" s="9">
        <f t="shared" si="7"/>
        <v>10995.02</v>
      </c>
      <c r="T29" s="9">
        <f t="shared" si="8"/>
        <v>385400.3</v>
      </c>
      <c r="U29" s="9">
        <v>0</v>
      </c>
      <c r="V29" s="10">
        <v>44196</v>
      </c>
      <c r="W29" s="122" t="s">
        <v>63</v>
      </c>
      <c r="X29" s="122"/>
      <c r="Y29" s="122"/>
      <c r="Z29" s="122"/>
      <c r="AA29" s="122"/>
      <c r="AB29" s="122"/>
      <c r="AC29" s="122"/>
      <c r="AD29" s="9">
        <f t="shared" si="9"/>
        <v>31.5</v>
      </c>
      <c r="AE29" s="9">
        <f t="shared" si="10"/>
        <v>1457597.3</v>
      </c>
      <c r="AF29" s="9">
        <f t="shared" si="11"/>
        <v>0</v>
      </c>
      <c r="AG29" s="9">
        <f t="shared" si="18"/>
        <v>0</v>
      </c>
      <c r="AH29" s="9">
        <f t="shared" si="12"/>
        <v>0</v>
      </c>
      <c r="AI29" s="9">
        <f t="shared" si="13"/>
        <v>0</v>
      </c>
      <c r="AJ29" s="9">
        <f t="shared" si="19"/>
        <v>0</v>
      </c>
      <c r="AK29" s="9">
        <f t="shared" si="14"/>
        <v>0</v>
      </c>
      <c r="AL29" s="9">
        <f t="shared" si="20"/>
        <v>0</v>
      </c>
      <c r="AM29" s="9">
        <f t="shared" si="15"/>
        <v>0</v>
      </c>
      <c r="AN29" s="9">
        <f t="shared" si="21"/>
        <v>0</v>
      </c>
      <c r="AO29" s="9">
        <f t="shared" si="16"/>
        <v>0</v>
      </c>
      <c r="AP29" s="9">
        <f t="shared" si="22"/>
        <v>0</v>
      </c>
      <c r="AQ29" s="122"/>
      <c r="AR29" s="122"/>
      <c r="AS29" s="122"/>
      <c r="AT29" s="122"/>
    </row>
    <row r="30" spans="1:46" hidden="1" x14ac:dyDescent="0.25">
      <c r="A30" s="122"/>
      <c r="B30" s="5" t="s">
        <v>19</v>
      </c>
      <c r="C30" s="6" t="s">
        <v>20</v>
      </c>
      <c r="D30" s="6"/>
      <c r="E30" s="6"/>
      <c r="F30" s="6"/>
      <c r="G30" s="6"/>
      <c r="H30" s="6"/>
      <c r="I30" s="7">
        <v>3</v>
      </c>
      <c r="J30" s="122">
        <v>1</v>
      </c>
      <c r="K30" s="122">
        <v>3</v>
      </c>
      <c r="L30" s="9">
        <v>37</v>
      </c>
      <c r="M30" s="9">
        <v>34038</v>
      </c>
      <c r="N30" s="9">
        <v>46272.93</v>
      </c>
      <c r="O30" s="99">
        <f>Проценты!$B$6</f>
        <v>0.98974533681403798</v>
      </c>
      <c r="P30" s="100">
        <f>Проценты!$B$7</f>
        <v>1.0254663185962401E-2</v>
      </c>
      <c r="Q30" s="9">
        <f t="shared" si="17"/>
        <v>1712098.41</v>
      </c>
      <c r="R30" s="9">
        <f t="shared" si="6"/>
        <v>1246491.22</v>
      </c>
      <c r="S30" s="9">
        <f t="shared" si="7"/>
        <v>12914.78</v>
      </c>
      <c r="T30" s="9">
        <f t="shared" si="8"/>
        <v>452692.41</v>
      </c>
      <c r="U30" s="9">
        <v>0</v>
      </c>
      <c r="V30" s="10">
        <v>44196</v>
      </c>
      <c r="W30" s="122" t="s">
        <v>63</v>
      </c>
      <c r="X30" s="122"/>
      <c r="Y30" s="122"/>
      <c r="Z30" s="122"/>
      <c r="AA30" s="122"/>
      <c r="AB30" s="122"/>
      <c r="AC30" s="122"/>
      <c r="AD30" s="9">
        <f t="shared" si="9"/>
        <v>37</v>
      </c>
      <c r="AE30" s="9">
        <f t="shared" si="10"/>
        <v>1712098.41</v>
      </c>
      <c r="AF30" s="9">
        <f t="shared" si="11"/>
        <v>0</v>
      </c>
      <c r="AG30" s="9">
        <f t="shared" si="18"/>
        <v>0</v>
      </c>
      <c r="AH30" s="9">
        <f t="shared" si="12"/>
        <v>0</v>
      </c>
      <c r="AI30" s="9">
        <f t="shared" si="13"/>
        <v>0</v>
      </c>
      <c r="AJ30" s="9">
        <f t="shared" si="19"/>
        <v>0</v>
      </c>
      <c r="AK30" s="9">
        <f t="shared" si="14"/>
        <v>0</v>
      </c>
      <c r="AL30" s="9">
        <f t="shared" si="20"/>
        <v>0</v>
      </c>
      <c r="AM30" s="9">
        <f t="shared" si="15"/>
        <v>0</v>
      </c>
      <c r="AN30" s="9">
        <f t="shared" si="21"/>
        <v>0</v>
      </c>
      <c r="AO30" s="9">
        <f t="shared" si="16"/>
        <v>0</v>
      </c>
      <c r="AP30" s="9">
        <f t="shared" si="22"/>
        <v>0</v>
      </c>
      <c r="AQ30" s="122"/>
      <c r="AR30" s="122"/>
      <c r="AS30" s="122"/>
      <c r="AT30" s="122"/>
    </row>
    <row r="31" spans="1:46" hidden="1" x14ac:dyDescent="0.25">
      <c r="A31" s="122"/>
      <c r="B31" s="5" t="s">
        <v>22</v>
      </c>
      <c r="C31" s="6" t="s">
        <v>20</v>
      </c>
      <c r="D31" s="6"/>
      <c r="E31" s="6"/>
      <c r="F31" s="6"/>
      <c r="G31" s="6"/>
      <c r="H31" s="6"/>
      <c r="I31" s="7">
        <v>3</v>
      </c>
      <c r="J31" s="122">
        <v>1</v>
      </c>
      <c r="K31" s="122">
        <v>3</v>
      </c>
      <c r="L31" s="9">
        <v>37.1</v>
      </c>
      <c r="M31" s="9">
        <v>34038</v>
      </c>
      <c r="N31" s="9">
        <v>46272.93</v>
      </c>
      <c r="O31" s="99">
        <f>Проценты!$B$6</f>
        <v>0.98974533681403798</v>
      </c>
      <c r="P31" s="100">
        <f>Проценты!$B$7</f>
        <v>1.0254663185962401E-2</v>
      </c>
      <c r="Q31" s="9">
        <f t="shared" si="17"/>
        <v>1716725.7</v>
      </c>
      <c r="R31" s="9">
        <f t="shared" si="6"/>
        <v>1249860.1100000001</v>
      </c>
      <c r="S31" s="9">
        <f t="shared" si="7"/>
        <v>12949.69</v>
      </c>
      <c r="T31" s="9">
        <f t="shared" si="8"/>
        <v>453915.9</v>
      </c>
      <c r="U31" s="9">
        <v>0</v>
      </c>
      <c r="V31" s="10">
        <v>44196</v>
      </c>
      <c r="W31" s="122" t="s">
        <v>63</v>
      </c>
      <c r="X31" s="122"/>
      <c r="Y31" s="122"/>
      <c r="Z31" s="122"/>
      <c r="AA31" s="122"/>
      <c r="AB31" s="122"/>
      <c r="AC31" s="122"/>
      <c r="AD31" s="9">
        <f t="shared" si="9"/>
        <v>37.1</v>
      </c>
      <c r="AE31" s="9">
        <f t="shared" si="10"/>
        <v>1716725.7</v>
      </c>
      <c r="AF31" s="9">
        <f t="shared" si="11"/>
        <v>0</v>
      </c>
      <c r="AG31" s="9">
        <f t="shared" si="18"/>
        <v>0</v>
      </c>
      <c r="AH31" s="9">
        <f t="shared" si="12"/>
        <v>0</v>
      </c>
      <c r="AI31" s="9">
        <f t="shared" si="13"/>
        <v>0</v>
      </c>
      <c r="AJ31" s="9">
        <f t="shared" si="19"/>
        <v>0</v>
      </c>
      <c r="AK31" s="9">
        <f t="shared" si="14"/>
        <v>0</v>
      </c>
      <c r="AL31" s="9">
        <f t="shared" si="20"/>
        <v>0</v>
      </c>
      <c r="AM31" s="9">
        <f t="shared" si="15"/>
        <v>0</v>
      </c>
      <c r="AN31" s="9">
        <f t="shared" si="21"/>
        <v>0</v>
      </c>
      <c r="AO31" s="9">
        <f t="shared" si="16"/>
        <v>0</v>
      </c>
      <c r="AP31" s="9">
        <f t="shared" si="22"/>
        <v>0</v>
      </c>
      <c r="AQ31" s="122"/>
      <c r="AR31" s="122"/>
      <c r="AS31" s="122"/>
      <c r="AT31" s="122"/>
    </row>
    <row r="32" spans="1:46" hidden="1" x14ac:dyDescent="0.25">
      <c r="A32" s="122"/>
      <c r="B32" s="5" t="s">
        <v>23</v>
      </c>
      <c r="C32" s="6" t="s">
        <v>20</v>
      </c>
      <c r="D32" s="6"/>
      <c r="E32" s="6"/>
      <c r="F32" s="6"/>
      <c r="G32" s="6"/>
      <c r="H32" s="6"/>
      <c r="I32" s="7">
        <v>1</v>
      </c>
      <c r="J32" s="122">
        <v>1</v>
      </c>
      <c r="K32" s="122">
        <v>1</v>
      </c>
      <c r="L32" s="9">
        <v>31.5</v>
      </c>
      <c r="M32" s="9">
        <v>34038</v>
      </c>
      <c r="N32" s="9">
        <v>46272.93</v>
      </c>
      <c r="O32" s="99">
        <f>Проценты!$B$6</f>
        <v>0.98974533681403798</v>
      </c>
      <c r="P32" s="100">
        <f>Проценты!$B$7</f>
        <v>1.0254663185962401E-2</v>
      </c>
      <c r="Q32" s="9">
        <f t="shared" si="17"/>
        <v>1457597.3</v>
      </c>
      <c r="R32" s="9">
        <f t="shared" si="6"/>
        <v>1061201.98</v>
      </c>
      <c r="S32" s="9">
        <f t="shared" si="7"/>
        <v>10995.02</v>
      </c>
      <c r="T32" s="9">
        <f t="shared" si="8"/>
        <v>385400.3</v>
      </c>
      <c r="U32" s="9">
        <v>0</v>
      </c>
      <c r="V32" s="10">
        <v>44196</v>
      </c>
      <c r="W32" s="122" t="s">
        <v>63</v>
      </c>
      <c r="X32" s="122"/>
      <c r="Y32" s="122"/>
      <c r="Z32" s="122"/>
      <c r="AA32" s="122"/>
      <c r="AB32" s="122"/>
      <c r="AC32" s="122"/>
      <c r="AD32" s="9">
        <f t="shared" si="9"/>
        <v>31.5</v>
      </c>
      <c r="AE32" s="9">
        <f t="shared" si="10"/>
        <v>1457597.3</v>
      </c>
      <c r="AF32" s="9">
        <f t="shared" si="11"/>
        <v>0</v>
      </c>
      <c r="AG32" s="9">
        <f t="shared" si="18"/>
        <v>0</v>
      </c>
      <c r="AH32" s="9">
        <f t="shared" si="12"/>
        <v>0</v>
      </c>
      <c r="AI32" s="9">
        <f t="shared" si="13"/>
        <v>0</v>
      </c>
      <c r="AJ32" s="9">
        <f t="shared" si="19"/>
        <v>0</v>
      </c>
      <c r="AK32" s="9">
        <f t="shared" si="14"/>
        <v>0</v>
      </c>
      <c r="AL32" s="9">
        <f t="shared" si="20"/>
        <v>0</v>
      </c>
      <c r="AM32" s="9">
        <f t="shared" si="15"/>
        <v>0</v>
      </c>
      <c r="AN32" s="9">
        <f t="shared" si="21"/>
        <v>0</v>
      </c>
      <c r="AO32" s="9">
        <f t="shared" si="16"/>
        <v>0</v>
      </c>
      <c r="AP32" s="9">
        <f t="shared" si="22"/>
        <v>0</v>
      </c>
      <c r="AQ32" s="122"/>
      <c r="AR32" s="122"/>
      <c r="AS32" s="122"/>
      <c r="AT32" s="122"/>
    </row>
    <row r="33" spans="1:46" x14ac:dyDescent="0.25">
      <c r="A33" s="11">
        <v>2</v>
      </c>
      <c r="B33" s="12" t="s">
        <v>24</v>
      </c>
      <c r="C33" s="13"/>
      <c r="D33" s="13"/>
      <c r="E33" s="13"/>
      <c r="F33" s="13"/>
      <c r="G33" s="13"/>
      <c r="H33" s="13"/>
      <c r="I33" s="14">
        <f>SUM(I34:I53)</f>
        <v>47</v>
      </c>
      <c r="J33" s="14">
        <f>SUM(J34:J53)</f>
        <v>20</v>
      </c>
      <c r="K33" s="14">
        <f>SUM(K34:K53)</f>
        <v>26</v>
      </c>
      <c r="L33" s="15">
        <f>SUM(L34:L53)</f>
        <v>476.3</v>
      </c>
      <c r="M33" s="15">
        <v>34038</v>
      </c>
      <c r="N33" s="50">
        <v>46272.93</v>
      </c>
      <c r="O33" s="99">
        <f>Проценты!$B$6</f>
        <v>0.98974533681403798</v>
      </c>
      <c r="P33" s="100">
        <f>Проценты!$B$7</f>
        <v>1.0254663185962401E-2</v>
      </c>
      <c r="Q33" s="15">
        <f>SUM(Q34:Q53)</f>
        <v>22039796.579999998</v>
      </c>
      <c r="R33" s="15">
        <f>SUM(R34:R53)</f>
        <v>16046047.73</v>
      </c>
      <c r="S33" s="15">
        <f>SUM(S34:S53)</f>
        <v>166251.67000000001</v>
      </c>
      <c r="T33" s="15">
        <f>SUM(T34:T53)</f>
        <v>5827497.1799999997</v>
      </c>
      <c r="U33" s="15">
        <f t="shared" ref="U33" si="23">SUM(U34:U53)</f>
        <v>0</v>
      </c>
      <c r="V33" s="16">
        <v>44196</v>
      </c>
      <c r="W33" s="11"/>
      <c r="X33" s="17"/>
      <c r="Y33" s="17"/>
      <c r="Z33" s="17"/>
      <c r="AA33" s="17"/>
      <c r="AB33" s="17"/>
      <c r="AC33" s="17"/>
      <c r="AD33" s="15">
        <f t="shared" ref="AD33:AP33" si="24">SUM(AD34:AD53)</f>
        <v>299.3</v>
      </c>
      <c r="AE33" s="15">
        <f t="shared" si="24"/>
        <v>13849487.970000001</v>
      </c>
      <c r="AF33" s="15">
        <f t="shared" si="24"/>
        <v>177</v>
      </c>
      <c r="AG33" s="15">
        <f t="shared" si="24"/>
        <v>8190308.6100000003</v>
      </c>
      <c r="AH33" s="15">
        <f t="shared" si="24"/>
        <v>0</v>
      </c>
      <c r="AI33" s="15">
        <f t="shared" si="24"/>
        <v>0</v>
      </c>
      <c r="AJ33" s="15">
        <f t="shared" si="24"/>
        <v>0</v>
      </c>
      <c r="AK33" s="15">
        <f t="shared" si="24"/>
        <v>0</v>
      </c>
      <c r="AL33" s="15">
        <f t="shared" si="24"/>
        <v>0</v>
      </c>
      <c r="AM33" s="15">
        <f t="shared" si="24"/>
        <v>0</v>
      </c>
      <c r="AN33" s="15">
        <f t="shared" si="24"/>
        <v>0</v>
      </c>
      <c r="AO33" s="15">
        <f t="shared" si="24"/>
        <v>0</v>
      </c>
      <c r="AP33" s="15">
        <f t="shared" si="24"/>
        <v>0</v>
      </c>
      <c r="AQ33" s="17"/>
      <c r="AR33" s="17"/>
      <c r="AS33" s="17"/>
      <c r="AT33" s="17"/>
    </row>
    <row r="34" spans="1:46" hidden="1" x14ac:dyDescent="0.25">
      <c r="A34" s="11"/>
      <c r="B34" s="12" t="s">
        <v>14</v>
      </c>
      <c r="C34" s="13" t="s">
        <v>20</v>
      </c>
      <c r="D34" s="13"/>
      <c r="E34" s="13"/>
      <c r="F34" s="13"/>
      <c r="G34" s="13"/>
      <c r="H34" s="13"/>
      <c r="I34" s="14">
        <v>3</v>
      </c>
      <c r="J34" s="11">
        <v>1</v>
      </c>
      <c r="K34" s="11">
        <v>2</v>
      </c>
      <c r="L34" s="15">
        <v>41.2</v>
      </c>
      <c r="M34" s="15">
        <v>34038</v>
      </c>
      <c r="N34" s="50">
        <v>46272.93</v>
      </c>
      <c r="O34" s="99">
        <f>Проценты!$B$6</f>
        <v>0.98974533681403798</v>
      </c>
      <c r="P34" s="100">
        <f>Проценты!$B$7</f>
        <v>1.0254663185962401E-2</v>
      </c>
      <c r="Q34" s="9">
        <f t="shared" ref="Q34:Q53" si="25">L34*N34</f>
        <v>1906444.72</v>
      </c>
      <c r="R34" s="9">
        <f t="shared" si="6"/>
        <v>1387984.81</v>
      </c>
      <c r="S34" s="9">
        <f t="shared" si="7"/>
        <v>14380.79</v>
      </c>
      <c r="T34" s="9">
        <f t="shared" ref="T34:T53" si="26">Q34-R34-S34-U34</f>
        <v>504079.12</v>
      </c>
      <c r="U34" s="51">
        <v>0</v>
      </c>
      <c r="V34" s="10">
        <v>44196</v>
      </c>
      <c r="W34" s="122" t="s">
        <v>63</v>
      </c>
      <c r="X34" s="122"/>
      <c r="Y34" s="122"/>
      <c r="Z34" s="122"/>
      <c r="AA34" s="122"/>
      <c r="AB34" s="122"/>
      <c r="AC34" s="122"/>
      <c r="AD34" s="9">
        <f t="shared" ref="AD34:AD96" si="27">IF(W34&gt;0,L34,0)</f>
        <v>41.2</v>
      </c>
      <c r="AE34" s="9">
        <f t="shared" ref="AE34:AE53" si="28">IF(W34&gt;0,Q34,0)</f>
        <v>1906444.72</v>
      </c>
      <c r="AF34" s="9">
        <f t="shared" si="11"/>
        <v>0</v>
      </c>
      <c r="AG34" s="50">
        <f>IF(X34&gt;0,Q34,0)</f>
        <v>0</v>
      </c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</row>
    <row r="35" spans="1:46" hidden="1" x14ac:dyDescent="0.25">
      <c r="A35" s="11"/>
      <c r="B35" s="12" t="s">
        <v>15</v>
      </c>
      <c r="C35" s="13"/>
      <c r="D35" s="13" t="s">
        <v>21</v>
      </c>
      <c r="E35" s="13"/>
      <c r="F35" s="13"/>
      <c r="G35" s="13"/>
      <c r="H35" s="13"/>
      <c r="I35" s="14">
        <v>3</v>
      </c>
      <c r="J35" s="11">
        <v>1</v>
      </c>
      <c r="K35" s="11">
        <v>2</v>
      </c>
      <c r="L35" s="15">
        <v>20.8</v>
      </c>
      <c r="M35" s="15">
        <v>34038</v>
      </c>
      <c r="N35" s="50">
        <v>46272.93</v>
      </c>
      <c r="O35" s="99">
        <f>Проценты!$B$6</f>
        <v>0.98974533681403798</v>
      </c>
      <c r="P35" s="100">
        <f>Проценты!$B$7</f>
        <v>1.0254663185962401E-2</v>
      </c>
      <c r="Q35" s="9">
        <f t="shared" si="25"/>
        <v>962476.94</v>
      </c>
      <c r="R35" s="9">
        <f t="shared" si="6"/>
        <v>700730.2</v>
      </c>
      <c r="S35" s="9">
        <f t="shared" si="7"/>
        <v>7260.2</v>
      </c>
      <c r="T35" s="9">
        <f t="shared" si="26"/>
        <v>254486.54</v>
      </c>
      <c r="U35" s="51">
        <v>0</v>
      </c>
      <c r="V35" s="10">
        <v>44196</v>
      </c>
      <c r="W35" s="122"/>
      <c r="X35" s="122" t="s">
        <v>63</v>
      </c>
      <c r="Y35" s="122"/>
      <c r="Z35" s="122"/>
      <c r="AA35" s="122"/>
      <c r="AB35" s="122"/>
      <c r="AC35" s="122"/>
      <c r="AD35" s="9">
        <f t="shared" si="27"/>
        <v>0</v>
      </c>
      <c r="AE35" s="9">
        <f t="shared" si="28"/>
        <v>0</v>
      </c>
      <c r="AF35" s="9">
        <f t="shared" si="11"/>
        <v>20.8</v>
      </c>
      <c r="AG35" s="50">
        <f t="shared" ref="AG35:AG53" si="29">IF(X35&gt;0,Q35,0)</f>
        <v>962476.94</v>
      </c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</row>
    <row r="36" spans="1:46" hidden="1" x14ac:dyDescent="0.25">
      <c r="A36" s="11"/>
      <c r="B36" s="12" t="s">
        <v>17</v>
      </c>
      <c r="C36" s="13"/>
      <c r="D36" s="13" t="s">
        <v>21</v>
      </c>
      <c r="E36" s="13"/>
      <c r="F36" s="13"/>
      <c r="G36" s="13"/>
      <c r="H36" s="13"/>
      <c r="I36" s="14">
        <v>5</v>
      </c>
      <c r="J36" s="11">
        <v>1</v>
      </c>
      <c r="K36" s="11">
        <v>1</v>
      </c>
      <c r="L36" s="15">
        <v>21.2</v>
      </c>
      <c r="M36" s="15">
        <v>34038</v>
      </c>
      <c r="N36" s="50">
        <v>46272.93</v>
      </c>
      <c r="O36" s="99">
        <f>Проценты!$B$6</f>
        <v>0.98974533681403798</v>
      </c>
      <c r="P36" s="100">
        <f>Проценты!$B$7</f>
        <v>1.0254663185962401E-2</v>
      </c>
      <c r="Q36" s="9">
        <f t="shared" si="25"/>
        <v>980986.12</v>
      </c>
      <c r="R36" s="9">
        <f t="shared" si="6"/>
        <v>714205.78</v>
      </c>
      <c r="S36" s="9">
        <f t="shared" si="7"/>
        <v>7399.82</v>
      </c>
      <c r="T36" s="9">
        <f t="shared" si="26"/>
        <v>259380.52</v>
      </c>
      <c r="U36" s="51">
        <v>0</v>
      </c>
      <c r="V36" s="10">
        <v>44196</v>
      </c>
      <c r="W36" s="122"/>
      <c r="X36" s="122" t="s">
        <v>63</v>
      </c>
      <c r="Y36" s="122"/>
      <c r="Z36" s="122"/>
      <c r="AA36" s="122"/>
      <c r="AB36" s="122"/>
      <c r="AC36" s="122"/>
      <c r="AD36" s="9">
        <f t="shared" si="27"/>
        <v>0</v>
      </c>
      <c r="AE36" s="9">
        <f t="shared" si="28"/>
        <v>0</v>
      </c>
      <c r="AF36" s="9">
        <f t="shared" si="11"/>
        <v>21.2</v>
      </c>
      <c r="AG36" s="50">
        <f t="shared" si="29"/>
        <v>980986.12</v>
      </c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</row>
    <row r="37" spans="1:46" hidden="1" x14ac:dyDescent="0.25">
      <c r="A37" s="17"/>
      <c r="B37" s="12" t="s">
        <v>19</v>
      </c>
      <c r="C37" s="13"/>
      <c r="D37" s="13" t="s">
        <v>21</v>
      </c>
      <c r="E37" s="13"/>
      <c r="F37" s="13"/>
      <c r="G37" s="13"/>
      <c r="H37" s="13"/>
      <c r="I37" s="14">
        <v>4</v>
      </c>
      <c r="J37" s="11">
        <v>1</v>
      </c>
      <c r="K37" s="11">
        <v>1</v>
      </c>
      <c r="L37" s="15">
        <v>14.4</v>
      </c>
      <c r="M37" s="15">
        <v>34038</v>
      </c>
      <c r="N37" s="50">
        <v>46272.93</v>
      </c>
      <c r="O37" s="99">
        <f>Проценты!$B$6</f>
        <v>0.98974533681403798</v>
      </c>
      <c r="P37" s="100">
        <f>Проценты!$B$7</f>
        <v>1.0254663185962401E-2</v>
      </c>
      <c r="Q37" s="9">
        <f t="shared" si="25"/>
        <v>666330.18999999994</v>
      </c>
      <c r="R37" s="9">
        <f t="shared" si="6"/>
        <v>485120.91</v>
      </c>
      <c r="S37" s="9">
        <f t="shared" si="7"/>
        <v>5026.29</v>
      </c>
      <c r="T37" s="9">
        <f t="shared" si="26"/>
        <v>176182.99</v>
      </c>
      <c r="U37" s="51">
        <v>0</v>
      </c>
      <c r="V37" s="10">
        <v>44196</v>
      </c>
      <c r="W37" s="122"/>
      <c r="X37" s="122" t="s">
        <v>63</v>
      </c>
      <c r="Y37" s="122"/>
      <c r="Z37" s="122"/>
      <c r="AA37" s="122"/>
      <c r="AB37" s="122"/>
      <c r="AC37" s="122"/>
      <c r="AD37" s="9">
        <f t="shared" si="27"/>
        <v>0</v>
      </c>
      <c r="AE37" s="9">
        <f t="shared" si="28"/>
        <v>0</v>
      </c>
      <c r="AF37" s="9">
        <f t="shared" si="11"/>
        <v>14.4</v>
      </c>
      <c r="AG37" s="50">
        <f t="shared" si="29"/>
        <v>666330.18999999994</v>
      </c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</row>
    <row r="38" spans="1:46" hidden="1" x14ac:dyDescent="0.25">
      <c r="A38" s="17"/>
      <c r="B38" s="12" t="s">
        <v>22</v>
      </c>
      <c r="C38" s="13"/>
      <c r="D38" s="13" t="s">
        <v>21</v>
      </c>
      <c r="E38" s="13"/>
      <c r="F38" s="13"/>
      <c r="G38" s="13"/>
      <c r="H38" s="13"/>
      <c r="I38" s="14">
        <v>2</v>
      </c>
      <c r="J38" s="11">
        <v>1</v>
      </c>
      <c r="K38" s="11">
        <v>1</v>
      </c>
      <c r="L38" s="15">
        <v>15.1</v>
      </c>
      <c r="M38" s="15">
        <v>34038</v>
      </c>
      <c r="N38" s="50">
        <v>46272.93</v>
      </c>
      <c r="O38" s="99">
        <f>Проценты!$B$6</f>
        <v>0.98974533681403798</v>
      </c>
      <c r="P38" s="100">
        <f>Проценты!$B$7</f>
        <v>1.0254663185962401E-2</v>
      </c>
      <c r="Q38" s="9">
        <f t="shared" si="25"/>
        <v>698721.24</v>
      </c>
      <c r="R38" s="9">
        <f t="shared" si="6"/>
        <v>508703.17</v>
      </c>
      <c r="S38" s="9">
        <f t="shared" si="7"/>
        <v>5270.63</v>
      </c>
      <c r="T38" s="9">
        <f t="shared" si="26"/>
        <v>184747.44</v>
      </c>
      <c r="U38" s="51">
        <v>0</v>
      </c>
      <c r="V38" s="10">
        <v>44196</v>
      </c>
      <c r="W38" s="122"/>
      <c r="X38" s="122" t="s">
        <v>63</v>
      </c>
      <c r="Y38" s="122"/>
      <c r="Z38" s="122"/>
      <c r="AA38" s="122"/>
      <c r="AB38" s="122"/>
      <c r="AC38" s="122"/>
      <c r="AD38" s="9">
        <f t="shared" si="27"/>
        <v>0</v>
      </c>
      <c r="AE38" s="9">
        <f t="shared" si="28"/>
        <v>0</v>
      </c>
      <c r="AF38" s="9">
        <f t="shared" si="11"/>
        <v>15.1</v>
      </c>
      <c r="AG38" s="50">
        <f t="shared" si="29"/>
        <v>698721.24</v>
      </c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</row>
    <row r="39" spans="1:46" hidden="1" x14ac:dyDescent="0.25">
      <c r="A39" s="17"/>
      <c r="B39" s="12" t="s">
        <v>23</v>
      </c>
      <c r="C39" s="13" t="s">
        <v>20</v>
      </c>
      <c r="D39" s="13"/>
      <c r="E39" s="13"/>
      <c r="F39" s="13"/>
      <c r="G39" s="13"/>
      <c r="H39" s="13"/>
      <c r="I39" s="14">
        <v>2</v>
      </c>
      <c r="J39" s="11">
        <v>1</v>
      </c>
      <c r="K39" s="11">
        <v>1</v>
      </c>
      <c r="L39" s="15">
        <v>20.2</v>
      </c>
      <c r="M39" s="15">
        <v>34038</v>
      </c>
      <c r="N39" s="50">
        <v>46272.93</v>
      </c>
      <c r="O39" s="99">
        <f>Проценты!$B$6</f>
        <v>0.98974533681403798</v>
      </c>
      <c r="P39" s="100">
        <f>Проценты!$B$7</f>
        <v>1.0254663185962401E-2</v>
      </c>
      <c r="Q39" s="9">
        <f t="shared" si="25"/>
        <v>934713.19</v>
      </c>
      <c r="R39" s="9">
        <f t="shared" si="6"/>
        <v>680516.83</v>
      </c>
      <c r="S39" s="9">
        <f t="shared" si="7"/>
        <v>7050.77</v>
      </c>
      <c r="T39" s="9">
        <f t="shared" si="26"/>
        <v>247145.59</v>
      </c>
      <c r="U39" s="51">
        <v>0</v>
      </c>
      <c r="V39" s="10">
        <v>44196</v>
      </c>
      <c r="W39" s="122" t="s">
        <v>63</v>
      </c>
      <c r="X39" s="122"/>
      <c r="Y39" s="122"/>
      <c r="Z39" s="122"/>
      <c r="AA39" s="122"/>
      <c r="AB39" s="122"/>
      <c r="AC39" s="122"/>
      <c r="AD39" s="9">
        <f t="shared" si="27"/>
        <v>20.2</v>
      </c>
      <c r="AE39" s="9">
        <f t="shared" si="28"/>
        <v>934713.19</v>
      </c>
      <c r="AF39" s="9">
        <f t="shared" si="11"/>
        <v>0</v>
      </c>
      <c r="AG39" s="50">
        <f t="shared" si="29"/>
        <v>0</v>
      </c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</row>
    <row r="40" spans="1:46" hidden="1" x14ac:dyDescent="0.25">
      <c r="A40" s="17"/>
      <c r="B40" s="12" t="s">
        <v>25</v>
      </c>
      <c r="C40" s="13" t="s">
        <v>20</v>
      </c>
      <c r="D40" s="13"/>
      <c r="E40" s="13"/>
      <c r="F40" s="13"/>
      <c r="G40" s="13"/>
      <c r="H40" s="13"/>
      <c r="I40" s="14">
        <v>1</v>
      </c>
      <c r="J40" s="11">
        <v>1</v>
      </c>
      <c r="K40" s="11">
        <v>1</v>
      </c>
      <c r="L40" s="15">
        <v>20.9</v>
      </c>
      <c r="M40" s="15">
        <v>34038</v>
      </c>
      <c r="N40" s="50">
        <v>46272.93</v>
      </c>
      <c r="O40" s="99">
        <f>Проценты!$B$6</f>
        <v>0.98974533681403798</v>
      </c>
      <c r="P40" s="100">
        <f>Проценты!$B$7</f>
        <v>1.0254663185962401E-2</v>
      </c>
      <c r="Q40" s="9">
        <f t="shared" si="25"/>
        <v>967104.24</v>
      </c>
      <c r="R40" s="9">
        <f t="shared" si="6"/>
        <v>704099.09</v>
      </c>
      <c r="S40" s="9">
        <f t="shared" si="7"/>
        <v>7295.11</v>
      </c>
      <c r="T40" s="9">
        <f t="shared" si="26"/>
        <v>255710.04</v>
      </c>
      <c r="U40" s="51">
        <v>0</v>
      </c>
      <c r="V40" s="10">
        <v>44196</v>
      </c>
      <c r="W40" s="122" t="s">
        <v>63</v>
      </c>
      <c r="X40" s="122"/>
      <c r="Y40" s="122"/>
      <c r="Z40" s="122"/>
      <c r="AA40" s="122"/>
      <c r="AB40" s="122"/>
      <c r="AC40" s="122"/>
      <c r="AD40" s="9">
        <f t="shared" si="27"/>
        <v>20.9</v>
      </c>
      <c r="AE40" s="9">
        <f t="shared" si="28"/>
        <v>967104.24</v>
      </c>
      <c r="AF40" s="9">
        <f t="shared" si="11"/>
        <v>0</v>
      </c>
      <c r="AG40" s="50">
        <f t="shared" si="29"/>
        <v>0</v>
      </c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</row>
    <row r="41" spans="1:46" hidden="1" x14ac:dyDescent="0.25">
      <c r="A41" s="17"/>
      <c r="B41" s="12" t="s">
        <v>26</v>
      </c>
      <c r="C41" s="13"/>
      <c r="D41" s="13" t="s">
        <v>21</v>
      </c>
      <c r="E41" s="13"/>
      <c r="F41" s="13"/>
      <c r="G41" s="13"/>
      <c r="H41" s="13"/>
      <c r="I41" s="14">
        <v>4</v>
      </c>
      <c r="J41" s="11">
        <v>1</v>
      </c>
      <c r="K41" s="11">
        <v>3</v>
      </c>
      <c r="L41" s="9">
        <v>40.5</v>
      </c>
      <c r="M41" s="15">
        <v>34038</v>
      </c>
      <c r="N41" s="50">
        <v>46272.93</v>
      </c>
      <c r="O41" s="99">
        <f>Проценты!$B$6</f>
        <v>0.98974533681403798</v>
      </c>
      <c r="P41" s="100">
        <f>Проценты!$B$7</f>
        <v>1.0254663185962401E-2</v>
      </c>
      <c r="Q41" s="9">
        <f t="shared" si="25"/>
        <v>1874053.67</v>
      </c>
      <c r="R41" s="9">
        <f t="shared" si="6"/>
        <v>1364402.55</v>
      </c>
      <c r="S41" s="9">
        <f t="shared" si="7"/>
        <v>14136.45</v>
      </c>
      <c r="T41" s="9">
        <f t="shared" si="26"/>
        <v>495514.67</v>
      </c>
      <c r="U41" s="51">
        <v>0</v>
      </c>
      <c r="V41" s="10">
        <v>44196</v>
      </c>
      <c r="W41" s="122"/>
      <c r="X41" s="122" t="s">
        <v>63</v>
      </c>
      <c r="Y41" s="122"/>
      <c r="Z41" s="122"/>
      <c r="AA41" s="122"/>
      <c r="AB41" s="122"/>
      <c r="AC41" s="122"/>
      <c r="AD41" s="9">
        <f t="shared" si="27"/>
        <v>0</v>
      </c>
      <c r="AE41" s="9">
        <f t="shared" si="28"/>
        <v>0</v>
      </c>
      <c r="AF41" s="9">
        <f t="shared" si="11"/>
        <v>40.5</v>
      </c>
      <c r="AG41" s="50">
        <f t="shared" si="29"/>
        <v>1874053.67</v>
      </c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</row>
    <row r="42" spans="1:46" hidden="1" x14ac:dyDescent="0.25">
      <c r="A42" s="17"/>
      <c r="B42" s="12" t="s">
        <v>28</v>
      </c>
      <c r="C42" s="13"/>
      <c r="D42" s="13" t="s">
        <v>21</v>
      </c>
      <c r="E42" s="13"/>
      <c r="F42" s="13"/>
      <c r="G42" s="13"/>
      <c r="H42" s="13"/>
      <c r="I42" s="14">
        <v>4</v>
      </c>
      <c r="J42" s="11">
        <v>1</v>
      </c>
      <c r="K42" s="11">
        <v>2</v>
      </c>
      <c r="L42" s="15">
        <v>34.1</v>
      </c>
      <c r="M42" s="15">
        <v>34038</v>
      </c>
      <c r="N42" s="50">
        <v>46272.93</v>
      </c>
      <c r="O42" s="99">
        <f>Проценты!$B$6</f>
        <v>0.98974533681403798</v>
      </c>
      <c r="P42" s="100">
        <f>Проценты!$B$7</f>
        <v>1.0254663185962401E-2</v>
      </c>
      <c r="Q42" s="9">
        <f t="shared" si="25"/>
        <v>1577906.91</v>
      </c>
      <c r="R42" s="9">
        <f t="shared" si="6"/>
        <v>1148793.26</v>
      </c>
      <c r="S42" s="9">
        <f t="shared" si="7"/>
        <v>11902.54</v>
      </c>
      <c r="T42" s="9">
        <f t="shared" si="26"/>
        <v>417211.11</v>
      </c>
      <c r="U42" s="51">
        <v>0</v>
      </c>
      <c r="V42" s="10">
        <v>44196</v>
      </c>
      <c r="W42" s="122"/>
      <c r="X42" s="122" t="s">
        <v>63</v>
      </c>
      <c r="Y42" s="122"/>
      <c r="Z42" s="122"/>
      <c r="AA42" s="122"/>
      <c r="AB42" s="122"/>
      <c r="AC42" s="122"/>
      <c r="AD42" s="9">
        <f t="shared" si="27"/>
        <v>0</v>
      </c>
      <c r="AE42" s="9">
        <f t="shared" si="28"/>
        <v>0</v>
      </c>
      <c r="AF42" s="9">
        <f t="shared" si="11"/>
        <v>34.1</v>
      </c>
      <c r="AG42" s="50">
        <f t="shared" si="29"/>
        <v>1577906.91</v>
      </c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</row>
    <row r="43" spans="1:46" s="20" customFormat="1" hidden="1" x14ac:dyDescent="0.25">
      <c r="A43" s="17"/>
      <c r="B43" s="12" t="s">
        <v>30</v>
      </c>
      <c r="C43" s="13" t="s">
        <v>20</v>
      </c>
      <c r="D43" s="13"/>
      <c r="E43" s="13"/>
      <c r="F43" s="13"/>
      <c r="G43" s="13"/>
      <c r="H43" s="13"/>
      <c r="I43" s="14">
        <v>3</v>
      </c>
      <c r="J43" s="11">
        <v>1</v>
      </c>
      <c r="K43" s="11">
        <v>1</v>
      </c>
      <c r="L43" s="15">
        <v>35.1</v>
      </c>
      <c r="M43" s="15">
        <v>34038</v>
      </c>
      <c r="N43" s="50">
        <v>46272.93</v>
      </c>
      <c r="O43" s="99">
        <f>Проценты!$B$6</f>
        <v>0.98974533681403798</v>
      </c>
      <c r="P43" s="100">
        <f>Проценты!$B$7</f>
        <v>1.0254663185962401E-2</v>
      </c>
      <c r="Q43" s="9">
        <f t="shared" si="25"/>
        <v>1624179.84</v>
      </c>
      <c r="R43" s="9">
        <f t="shared" si="6"/>
        <v>1182482.21</v>
      </c>
      <c r="S43" s="9">
        <f t="shared" si="7"/>
        <v>12251.59</v>
      </c>
      <c r="T43" s="9">
        <f t="shared" si="26"/>
        <v>429446.04</v>
      </c>
      <c r="U43" s="51">
        <v>0</v>
      </c>
      <c r="V43" s="10">
        <v>44196</v>
      </c>
      <c r="W43" s="11" t="s">
        <v>63</v>
      </c>
      <c r="X43" s="11"/>
      <c r="Y43" s="11"/>
      <c r="Z43" s="11"/>
      <c r="AA43" s="11"/>
      <c r="AB43" s="11"/>
      <c r="AC43" s="11"/>
      <c r="AD43" s="9">
        <f t="shared" si="27"/>
        <v>35.1</v>
      </c>
      <c r="AE43" s="9">
        <f t="shared" si="28"/>
        <v>1624179.84</v>
      </c>
      <c r="AF43" s="9">
        <f t="shared" si="11"/>
        <v>0</v>
      </c>
      <c r="AG43" s="50">
        <f t="shared" si="29"/>
        <v>0</v>
      </c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</row>
    <row r="44" spans="1:46" s="20" customFormat="1" hidden="1" x14ac:dyDescent="0.25">
      <c r="A44" s="17"/>
      <c r="B44" s="12" t="s">
        <v>31</v>
      </c>
      <c r="C44" s="13" t="s">
        <v>20</v>
      </c>
      <c r="D44" s="13"/>
      <c r="E44" s="13"/>
      <c r="F44" s="13"/>
      <c r="G44" s="13"/>
      <c r="H44" s="13"/>
      <c r="I44" s="14">
        <v>1</v>
      </c>
      <c r="J44" s="11">
        <v>1</v>
      </c>
      <c r="K44" s="11">
        <v>1</v>
      </c>
      <c r="L44" s="15">
        <v>14.9</v>
      </c>
      <c r="M44" s="15">
        <v>34038</v>
      </c>
      <c r="N44" s="50">
        <v>46272.93</v>
      </c>
      <c r="O44" s="99">
        <f>Проценты!$B$6</f>
        <v>0.98974533681403798</v>
      </c>
      <c r="P44" s="100">
        <f>Проценты!$B$7</f>
        <v>1.0254663185962401E-2</v>
      </c>
      <c r="Q44" s="9">
        <f t="shared" si="25"/>
        <v>689466.66</v>
      </c>
      <c r="R44" s="9">
        <f t="shared" si="6"/>
        <v>501965.38</v>
      </c>
      <c r="S44" s="9">
        <f t="shared" si="7"/>
        <v>5200.82</v>
      </c>
      <c r="T44" s="9">
        <f t="shared" si="26"/>
        <v>182300.46</v>
      </c>
      <c r="U44" s="51">
        <v>0</v>
      </c>
      <c r="V44" s="10">
        <v>44196</v>
      </c>
      <c r="W44" s="11" t="s">
        <v>63</v>
      </c>
      <c r="X44" s="11"/>
      <c r="Y44" s="11"/>
      <c r="Z44" s="11"/>
      <c r="AA44" s="11"/>
      <c r="AB44" s="11"/>
      <c r="AC44" s="11"/>
      <c r="AD44" s="9">
        <f t="shared" si="27"/>
        <v>14.9</v>
      </c>
      <c r="AE44" s="9">
        <f t="shared" si="28"/>
        <v>689466.66</v>
      </c>
      <c r="AF44" s="9">
        <f t="shared" si="11"/>
        <v>0</v>
      </c>
      <c r="AG44" s="50">
        <f t="shared" si="29"/>
        <v>0</v>
      </c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</row>
    <row r="45" spans="1:46" s="20" customFormat="1" hidden="1" x14ac:dyDescent="0.25">
      <c r="A45" s="17"/>
      <c r="B45" s="12" t="s">
        <v>32</v>
      </c>
      <c r="C45" s="13"/>
      <c r="D45" s="13" t="s">
        <v>21</v>
      </c>
      <c r="E45" s="13"/>
      <c r="F45" s="13"/>
      <c r="G45" s="13"/>
      <c r="H45" s="13"/>
      <c r="I45" s="14">
        <v>1</v>
      </c>
      <c r="J45" s="11">
        <v>1</v>
      </c>
      <c r="K45" s="11">
        <v>1</v>
      </c>
      <c r="L45" s="15">
        <v>30.9</v>
      </c>
      <c r="M45" s="15">
        <v>34038</v>
      </c>
      <c r="N45" s="50">
        <v>46272.93</v>
      </c>
      <c r="O45" s="99">
        <f>Проценты!$B$6</f>
        <v>0.98974533681403798</v>
      </c>
      <c r="P45" s="100">
        <f>Проценты!$B$7</f>
        <v>1.0254663185962401E-2</v>
      </c>
      <c r="Q45" s="9">
        <f t="shared" si="25"/>
        <v>1429833.54</v>
      </c>
      <c r="R45" s="9">
        <f t="shared" si="6"/>
        <v>1040988.61</v>
      </c>
      <c r="S45" s="9">
        <f t="shared" si="7"/>
        <v>10785.59</v>
      </c>
      <c r="T45" s="9">
        <f t="shared" si="26"/>
        <v>378059.34</v>
      </c>
      <c r="U45" s="51">
        <v>0</v>
      </c>
      <c r="V45" s="10">
        <v>44196</v>
      </c>
      <c r="W45" s="11"/>
      <c r="X45" s="11" t="s">
        <v>63</v>
      </c>
      <c r="Y45" s="11"/>
      <c r="Z45" s="11"/>
      <c r="AA45" s="11"/>
      <c r="AB45" s="11"/>
      <c r="AC45" s="11"/>
      <c r="AD45" s="9">
        <f t="shared" si="27"/>
        <v>0</v>
      </c>
      <c r="AE45" s="9">
        <f t="shared" si="28"/>
        <v>0</v>
      </c>
      <c r="AF45" s="9">
        <f t="shared" si="11"/>
        <v>30.9</v>
      </c>
      <c r="AG45" s="50">
        <f t="shared" si="29"/>
        <v>1429833.54</v>
      </c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</row>
    <row r="46" spans="1:46" s="20" customFormat="1" hidden="1" x14ac:dyDescent="0.25">
      <c r="A46" s="17"/>
      <c r="B46" s="12" t="s">
        <v>33</v>
      </c>
      <c r="C46" s="13" t="s">
        <v>20</v>
      </c>
      <c r="D46" s="13"/>
      <c r="E46" s="13"/>
      <c r="F46" s="13"/>
      <c r="G46" s="13"/>
      <c r="H46" s="13"/>
      <c r="I46" s="14">
        <v>1</v>
      </c>
      <c r="J46" s="11">
        <v>1</v>
      </c>
      <c r="K46" s="11">
        <v>1</v>
      </c>
      <c r="L46" s="15">
        <v>26.3</v>
      </c>
      <c r="M46" s="15">
        <v>34038</v>
      </c>
      <c r="N46" s="50">
        <v>46272.93</v>
      </c>
      <c r="O46" s="99">
        <f>Проценты!$B$6</f>
        <v>0.98974533681403798</v>
      </c>
      <c r="P46" s="100">
        <f>Проценты!$B$7</f>
        <v>1.0254663185962401E-2</v>
      </c>
      <c r="Q46" s="9">
        <f t="shared" si="25"/>
        <v>1216978.06</v>
      </c>
      <c r="R46" s="9">
        <f t="shared" si="6"/>
        <v>886019.43</v>
      </c>
      <c r="S46" s="9">
        <f t="shared" si="7"/>
        <v>9179.9699999999993</v>
      </c>
      <c r="T46" s="9">
        <f t="shared" si="26"/>
        <v>321778.65999999997</v>
      </c>
      <c r="U46" s="51">
        <v>0</v>
      </c>
      <c r="V46" s="10">
        <v>44196</v>
      </c>
      <c r="W46" s="11" t="s">
        <v>63</v>
      </c>
      <c r="X46" s="11"/>
      <c r="Y46" s="11"/>
      <c r="Z46" s="11"/>
      <c r="AA46" s="11"/>
      <c r="AB46" s="11"/>
      <c r="AC46" s="11"/>
      <c r="AD46" s="9">
        <f t="shared" si="27"/>
        <v>26.3</v>
      </c>
      <c r="AE46" s="9">
        <f t="shared" si="28"/>
        <v>1216978.06</v>
      </c>
      <c r="AF46" s="9">
        <f t="shared" si="11"/>
        <v>0</v>
      </c>
      <c r="AG46" s="50">
        <f t="shared" si="29"/>
        <v>0</v>
      </c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</row>
    <row r="47" spans="1:46" s="20" customFormat="1" hidden="1" x14ac:dyDescent="0.25">
      <c r="A47" s="17"/>
      <c r="B47" s="12" t="s">
        <v>34</v>
      </c>
      <c r="C47" s="13" t="s">
        <v>20</v>
      </c>
      <c r="D47" s="13"/>
      <c r="E47" s="13"/>
      <c r="F47" s="13"/>
      <c r="G47" s="13"/>
      <c r="H47" s="13"/>
      <c r="I47" s="14">
        <v>1</v>
      </c>
      <c r="J47" s="11">
        <v>1</v>
      </c>
      <c r="K47" s="11">
        <v>1</v>
      </c>
      <c r="L47" s="15">
        <v>16.5</v>
      </c>
      <c r="M47" s="15">
        <v>34038</v>
      </c>
      <c r="N47" s="50">
        <v>46272.93</v>
      </c>
      <c r="O47" s="99">
        <f>Проценты!$B$6</f>
        <v>0.98974533681403798</v>
      </c>
      <c r="P47" s="100">
        <f>Проценты!$B$7</f>
        <v>1.0254663185962401E-2</v>
      </c>
      <c r="Q47" s="9">
        <f t="shared" si="25"/>
        <v>763503.35</v>
      </c>
      <c r="R47" s="9">
        <f t="shared" si="6"/>
        <v>555867.69999999995</v>
      </c>
      <c r="S47" s="9">
        <f t="shared" si="7"/>
        <v>5759.3</v>
      </c>
      <c r="T47" s="9">
        <f t="shared" si="26"/>
        <v>201876.35</v>
      </c>
      <c r="U47" s="51">
        <v>0</v>
      </c>
      <c r="V47" s="10">
        <v>44196</v>
      </c>
      <c r="W47" s="11" t="s">
        <v>63</v>
      </c>
      <c r="X47" s="11"/>
      <c r="Y47" s="11"/>
      <c r="Z47" s="11"/>
      <c r="AA47" s="11"/>
      <c r="AB47" s="11"/>
      <c r="AC47" s="11"/>
      <c r="AD47" s="9">
        <f t="shared" si="27"/>
        <v>16.5</v>
      </c>
      <c r="AE47" s="9">
        <f t="shared" si="28"/>
        <v>763503.35</v>
      </c>
      <c r="AF47" s="9">
        <f t="shared" si="11"/>
        <v>0</v>
      </c>
      <c r="AG47" s="50">
        <f t="shared" si="29"/>
        <v>0</v>
      </c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</row>
    <row r="48" spans="1:46" s="20" customFormat="1" hidden="1" x14ac:dyDescent="0.25">
      <c r="A48" s="17"/>
      <c r="B48" s="12" t="s">
        <v>44</v>
      </c>
      <c r="C48" s="13" t="s">
        <v>20</v>
      </c>
      <c r="D48" s="13"/>
      <c r="E48" s="13"/>
      <c r="F48" s="13"/>
      <c r="G48" s="13"/>
      <c r="H48" s="13"/>
      <c r="I48" s="14">
        <v>1</v>
      </c>
      <c r="J48" s="11">
        <v>1</v>
      </c>
      <c r="K48" s="11">
        <v>1</v>
      </c>
      <c r="L48" s="15">
        <v>14.7</v>
      </c>
      <c r="M48" s="15">
        <v>34038</v>
      </c>
      <c r="N48" s="50">
        <v>46272.93</v>
      </c>
      <c r="O48" s="99">
        <f>Проценты!$B$6</f>
        <v>0.98974533681403798</v>
      </c>
      <c r="P48" s="100">
        <f>Проценты!$B$7</f>
        <v>1.0254663185962401E-2</v>
      </c>
      <c r="Q48" s="9">
        <f t="shared" si="25"/>
        <v>680212.07</v>
      </c>
      <c r="R48" s="9">
        <f t="shared" si="6"/>
        <v>495227.59</v>
      </c>
      <c r="S48" s="9">
        <f t="shared" si="7"/>
        <v>5131.01</v>
      </c>
      <c r="T48" s="9">
        <f t="shared" si="26"/>
        <v>179853.47</v>
      </c>
      <c r="U48" s="51">
        <v>0</v>
      </c>
      <c r="V48" s="10">
        <v>44196</v>
      </c>
      <c r="W48" s="11" t="s">
        <v>63</v>
      </c>
      <c r="X48" s="11"/>
      <c r="Y48" s="11"/>
      <c r="Z48" s="11"/>
      <c r="AA48" s="11"/>
      <c r="AB48" s="11"/>
      <c r="AC48" s="11"/>
      <c r="AD48" s="9">
        <f t="shared" si="27"/>
        <v>14.7</v>
      </c>
      <c r="AE48" s="9">
        <f t="shared" si="28"/>
        <v>680212.07</v>
      </c>
      <c r="AF48" s="9">
        <f t="shared" si="11"/>
        <v>0</v>
      </c>
      <c r="AG48" s="50">
        <f t="shared" si="29"/>
        <v>0</v>
      </c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</row>
    <row r="49" spans="1:46" s="20" customFormat="1" hidden="1" x14ac:dyDescent="0.25">
      <c r="A49" s="17"/>
      <c r="B49" s="12" t="s">
        <v>43</v>
      </c>
      <c r="C49" s="13" t="s">
        <v>20</v>
      </c>
      <c r="D49" s="13"/>
      <c r="E49" s="13"/>
      <c r="F49" s="13"/>
      <c r="G49" s="13"/>
      <c r="H49" s="13"/>
      <c r="I49" s="14">
        <v>1</v>
      </c>
      <c r="J49" s="11">
        <v>1</v>
      </c>
      <c r="K49" s="11">
        <v>1</v>
      </c>
      <c r="L49" s="15">
        <v>15.6</v>
      </c>
      <c r="M49" s="15">
        <v>34038</v>
      </c>
      <c r="N49" s="50">
        <v>46272.93</v>
      </c>
      <c r="O49" s="99">
        <f>Проценты!$B$6</f>
        <v>0.98974533681403798</v>
      </c>
      <c r="P49" s="100">
        <f>Проценты!$B$7</f>
        <v>1.0254663185962401E-2</v>
      </c>
      <c r="Q49" s="9">
        <f t="shared" si="25"/>
        <v>721857.71</v>
      </c>
      <c r="R49" s="9">
        <f t="shared" si="6"/>
        <v>525547.65</v>
      </c>
      <c r="S49" s="9">
        <f t="shared" si="7"/>
        <v>5445.15</v>
      </c>
      <c r="T49" s="9">
        <f t="shared" si="26"/>
        <v>190864.91</v>
      </c>
      <c r="U49" s="51">
        <v>0</v>
      </c>
      <c r="V49" s="10">
        <v>44196</v>
      </c>
      <c r="W49" s="11" t="s">
        <v>63</v>
      </c>
      <c r="X49" s="11"/>
      <c r="Y49" s="11"/>
      <c r="Z49" s="11"/>
      <c r="AA49" s="11"/>
      <c r="AB49" s="11"/>
      <c r="AC49" s="11"/>
      <c r="AD49" s="9">
        <f t="shared" si="27"/>
        <v>15.6</v>
      </c>
      <c r="AE49" s="9">
        <f t="shared" si="28"/>
        <v>721857.71</v>
      </c>
      <c r="AF49" s="9">
        <f t="shared" si="11"/>
        <v>0</v>
      </c>
      <c r="AG49" s="50">
        <f t="shared" si="29"/>
        <v>0</v>
      </c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</row>
    <row r="50" spans="1:46" s="20" customFormat="1" hidden="1" x14ac:dyDescent="0.25">
      <c r="A50" s="17"/>
      <c r="B50" s="12" t="s">
        <v>45</v>
      </c>
      <c r="C50" s="13" t="s">
        <v>20</v>
      </c>
      <c r="D50" s="13"/>
      <c r="E50" s="13"/>
      <c r="F50" s="13"/>
      <c r="G50" s="13"/>
      <c r="H50" s="13"/>
      <c r="I50" s="14">
        <v>2</v>
      </c>
      <c r="J50" s="11">
        <v>1</v>
      </c>
      <c r="K50" s="11">
        <v>1</v>
      </c>
      <c r="L50" s="15">
        <v>18.8</v>
      </c>
      <c r="M50" s="15">
        <v>34038</v>
      </c>
      <c r="N50" s="50">
        <v>46272.93</v>
      </c>
      <c r="O50" s="99">
        <f>Проценты!$B$6</f>
        <v>0.98974533681403798</v>
      </c>
      <c r="P50" s="100">
        <f>Проценты!$B$7</f>
        <v>1.0254663185962401E-2</v>
      </c>
      <c r="Q50" s="9">
        <f t="shared" si="25"/>
        <v>869931.08</v>
      </c>
      <c r="R50" s="9">
        <f t="shared" si="6"/>
        <v>633352.29</v>
      </c>
      <c r="S50" s="9">
        <f t="shared" si="7"/>
        <v>6562.11</v>
      </c>
      <c r="T50" s="9">
        <f t="shared" si="26"/>
        <v>230016.68</v>
      </c>
      <c r="U50" s="51">
        <v>0</v>
      </c>
      <c r="V50" s="10">
        <v>44196</v>
      </c>
      <c r="W50" s="11" t="s">
        <v>63</v>
      </c>
      <c r="X50" s="11"/>
      <c r="Y50" s="11"/>
      <c r="Z50" s="11"/>
      <c r="AA50" s="11"/>
      <c r="AB50" s="11"/>
      <c r="AC50" s="11"/>
      <c r="AD50" s="9">
        <f t="shared" si="27"/>
        <v>18.8</v>
      </c>
      <c r="AE50" s="9">
        <f t="shared" si="28"/>
        <v>869931.08</v>
      </c>
      <c r="AF50" s="9">
        <f t="shared" si="11"/>
        <v>0</v>
      </c>
      <c r="AG50" s="50">
        <f t="shared" si="29"/>
        <v>0</v>
      </c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</row>
    <row r="51" spans="1:46" s="20" customFormat="1" hidden="1" x14ac:dyDescent="0.25">
      <c r="A51" s="17"/>
      <c r="B51" s="12" t="s">
        <v>46</v>
      </c>
      <c r="C51" s="13" t="s">
        <v>20</v>
      </c>
      <c r="D51" s="13"/>
      <c r="E51" s="13"/>
      <c r="F51" s="13"/>
      <c r="G51" s="13"/>
      <c r="H51" s="13"/>
      <c r="I51" s="14">
        <v>3</v>
      </c>
      <c r="J51" s="11">
        <v>1</v>
      </c>
      <c r="K51" s="11">
        <v>1</v>
      </c>
      <c r="L51" s="15">
        <v>20.7</v>
      </c>
      <c r="M51" s="15">
        <v>34038</v>
      </c>
      <c r="N51" s="50">
        <v>46272.93</v>
      </c>
      <c r="O51" s="99">
        <f>Проценты!$B$6</f>
        <v>0.98974533681403798</v>
      </c>
      <c r="P51" s="100">
        <f>Проценты!$B$7</f>
        <v>1.0254663185962401E-2</v>
      </c>
      <c r="Q51" s="9">
        <f t="shared" si="25"/>
        <v>957849.65</v>
      </c>
      <c r="R51" s="9">
        <f t="shared" si="6"/>
        <v>697361.3</v>
      </c>
      <c r="S51" s="9">
        <f t="shared" si="7"/>
        <v>7225.3</v>
      </c>
      <c r="T51" s="9">
        <f t="shared" si="26"/>
        <v>253263.05</v>
      </c>
      <c r="U51" s="51">
        <v>0</v>
      </c>
      <c r="V51" s="10">
        <v>44196</v>
      </c>
      <c r="W51" s="11" t="s">
        <v>63</v>
      </c>
      <c r="X51" s="11"/>
      <c r="Y51" s="11"/>
      <c r="Z51" s="11"/>
      <c r="AA51" s="11"/>
      <c r="AB51" s="11"/>
      <c r="AC51" s="11"/>
      <c r="AD51" s="9">
        <f t="shared" si="27"/>
        <v>20.7</v>
      </c>
      <c r="AE51" s="9">
        <f t="shared" si="28"/>
        <v>957849.65</v>
      </c>
      <c r="AF51" s="9">
        <f t="shared" si="11"/>
        <v>0</v>
      </c>
      <c r="AG51" s="50">
        <f t="shared" si="29"/>
        <v>0</v>
      </c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</row>
    <row r="52" spans="1:46" s="20" customFormat="1" hidden="1" x14ac:dyDescent="0.25">
      <c r="A52" s="17"/>
      <c r="B52" s="12" t="s">
        <v>47</v>
      </c>
      <c r="C52" s="13" t="s">
        <v>20</v>
      </c>
      <c r="D52" s="13"/>
      <c r="E52" s="13"/>
      <c r="F52" s="13"/>
      <c r="G52" s="13"/>
      <c r="H52" s="13"/>
      <c r="I52" s="14">
        <v>2</v>
      </c>
      <c r="J52" s="11">
        <v>1</v>
      </c>
      <c r="K52" s="11">
        <v>1</v>
      </c>
      <c r="L52" s="15">
        <v>15.9</v>
      </c>
      <c r="M52" s="15">
        <v>34038</v>
      </c>
      <c r="N52" s="50">
        <v>46272.93</v>
      </c>
      <c r="O52" s="99">
        <f>Проценты!$B$6</f>
        <v>0.98974533681403798</v>
      </c>
      <c r="P52" s="100">
        <f>Проценты!$B$7</f>
        <v>1.0254663185962401E-2</v>
      </c>
      <c r="Q52" s="9">
        <f t="shared" si="25"/>
        <v>735739.59</v>
      </c>
      <c r="R52" s="9">
        <f t="shared" si="6"/>
        <v>535654.32999999996</v>
      </c>
      <c r="S52" s="9">
        <f t="shared" si="7"/>
        <v>5549.87</v>
      </c>
      <c r="T52" s="9">
        <f t="shared" si="26"/>
        <v>194535.39</v>
      </c>
      <c r="U52" s="51">
        <v>0</v>
      </c>
      <c r="V52" s="10">
        <v>44196</v>
      </c>
      <c r="W52" s="11" t="s">
        <v>63</v>
      </c>
      <c r="X52" s="11"/>
      <c r="Y52" s="11"/>
      <c r="Z52" s="11"/>
      <c r="AA52" s="11"/>
      <c r="AB52" s="11"/>
      <c r="AC52" s="11"/>
      <c r="AD52" s="9">
        <f t="shared" si="27"/>
        <v>15.9</v>
      </c>
      <c r="AE52" s="9">
        <f t="shared" si="28"/>
        <v>735739.59</v>
      </c>
      <c r="AF52" s="9">
        <f t="shared" si="11"/>
        <v>0</v>
      </c>
      <c r="AG52" s="50">
        <f t="shared" si="29"/>
        <v>0</v>
      </c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</row>
    <row r="53" spans="1:46" s="20" customFormat="1" hidden="1" x14ac:dyDescent="0.25">
      <c r="A53" s="17"/>
      <c r="B53" s="12" t="s">
        <v>48</v>
      </c>
      <c r="C53" s="13" t="s">
        <v>20</v>
      </c>
      <c r="D53" s="13"/>
      <c r="E53" s="13"/>
      <c r="F53" s="13"/>
      <c r="G53" s="13"/>
      <c r="H53" s="13"/>
      <c r="I53" s="14">
        <v>3</v>
      </c>
      <c r="J53" s="11">
        <v>1</v>
      </c>
      <c r="K53" s="11">
        <v>2</v>
      </c>
      <c r="L53" s="15">
        <v>38.5</v>
      </c>
      <c r="M53" s="15">
        <v>34038</v>
      </c>
      <c r="N53" s="50">
        <v>46272.93</v>
      </c>
      <c r="O53" s="99">
        <f>Проценты!$B$6</f>
        <v>0.98974533681403798</v>
      </c>
      <c r="P53" s="100">
        <f>Проценты!$B$7</f>
        <v>1.0254663185962401E-2</v>
      </c>
      <c r="Q53" s="9">
        <f t="shared" si="25"/>
        <v>1781507.81</v>
      </c>
      <c r="R53" s="9">
        <f t="shared" si="6"/>
        <v>1297024.6399999999</v>
      </c>
      <c r="S53" s="9">
        <f t="shared" si="7"/>
        <v>13438.36</v>
      </c>
      <c r="T53" s="9">
        <f t="shared" si="26"/>
        <v>471044.81</v>
      </c>
      <c r="U53" s="51">
        <v>0</v>
      </c>
      <c r="V53" s="10">
        <v>44196</v>
      </c>
      <c r="W53" s="11" t="s">
        <v>63</v>
      </c>
      <c r="X53" s="11"/>
      <c r="Y53" s="11"/>
      <c r="Z53" s="11"/>
      <c r="AA53" s="11"/>
      <c r="AB53" s="11"/>
      <c r="AC53" s="11"/>
      <c r="AD53" s="9">
        <f t="shared" si="27"/>
        <v>38.5</v>
      </c>
      <c r="AE53" s="9">
        <f t="shared" si="28"/>
        <v>1781507.81</v>
      </c>
      <c r="AF53" s="9">
        <f t="shared" si="11"/>
        <v>0</v>
      </c>
      <c r="AG53" s="50">
        <f t="shared" si="29"/>
        <v>0</v>
      </c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</row>
    <row r="54" spans="1:46" x14ac:dyDescent="0.25">
      <c r="A54" s="122">
        <v>3</v>
      </c>
      <c r="B54" s="5" t="s">
        <v>51</v>
      </c>
      <c r="C54" s="6"/>
      <c r="D54" s="6"/>
      <c r="E54" s="6"/>
      <c r="F54" s="6"/>
      <c r="G54" s="6"/>
      <c r="H54" s="6"/>
      <c r="I54" s="7">
        <f>SUM(I55:I70)</f>
        <v>33</v>
      </c>
      <c r="J54" s="7">
        <f t="shared" ref="J54:L54" si="30">SUM(J55:J70)</f>
        <v>16</v>
      </c>
      <c r="K54" s="7">
        <f t="shared" si="30"/>
        <v>28</v>
      </c>
      <c r="L54" s="8">
        <f t="shared" si="30"/>
        <v>718.9</v>
      </c>
      <c r="M54" s="15">
        <v>34038</v>
      </c>
      <c r="N54" s="50">
        <v>46272.93</v>
      </c>
      <c r="O54" s="99">
        <f>Проценты!$B$6</f>
        <v>0.98974533681403798</v>
      </c>
      <c r="P54" s="100">
        <f>Проценты!$B$7</f>
        <v>1.0254663185962401E-2</v>
      </c>
      <c r="Q54" s="18">
        <f>SUM(Q55:Q70)</f>
        <v>33265609.379999999</v>
      </c>
      <c r="R54" s="9">
        <f t="shared" si="6"/>
        <v>24218987.43</v>
      </c>
      <c r="S54" s="9">
        <f t="shared" si="7"/>
        <v>250930.77</v>
      </c>
      <c r="T54" s="18">
        <f t="shared" ref="T54:U54" si="31">SUM(T55:T70)</f>
        <v>8795691.1799999997</v>
      </c>
      <c r="U54" s="18">
        <f t="shared" si="31"/>
        <v>0</v>
      </c>
      <c r="V54" s="10">
        <v>44196</v>
      </c>
      <c r="W54" s="122"/>
      <c r="X54" s="122"/>
      <c r="Y54" s="122"/>
      <c r="Z54" s="122"/>
      <c r="AA54" s="122"/>
      <c r="AB54" s="122"/>
      <c r="AC54" s="122"/>
      <c r="AD54" s="9">
        <f>SUM(AD55:AD70)</f>
        <v>672.6</v>
      </c>
      <c r="AE54" s="9">
        <f t="shared" ref="AE54:AP54" si="32">SUM(AE55:AE70)</f>
        <v>31123172.719999999</v>
      </c>
      <c r="AF54" s="9">
        <f t="shared" si="32"/>
        <v>46.3</v>
      </c>
      <c r="AG54" s="9">
        <f t="shared" si="32"/>
        <v>2142436.66</v>
      </c>
      <c r="AH54" s="9">
        <f t="shared" si="32"/>
        <v>0</v>
      </c>
      <c r="AI54" s="9">
        <f t="shared" si="32"/>
        <v>0</v>
      </c>
      <c r="AJ54" s="9">
        <f t="shared" si="32"/>
        <v>0</v>
      </c>
      <c r="AK54" s="9">
        <f t="shared" si="32"/>
        <v>0</v>
      </c>
      <c r="AL54" s="9">
        <f t="shared" si="32"/>
        <v>0</v>
      </c>
      <c r="AM54" s="9">
        <f t="shared" si="32"/>
        <v>0</v>
      </c>
      <c r="AN54" s="9">
        <f t="shared" si="32"/>
        <v>0</v>
      </c>
      <c r="AO54" s="9">
        <f t="shared" si="32"/>
        <v>0</v>
      </c>
      <c r="AP54" s="9">
        <f t="shared" si="32"/>
        <v>0</v>
      </c>
      <c r="AQ54" s="122"/>
      <c r="AR54" s="122"/>
      <c r="AS54" s="122"/>
      <c r="AT54" s="122"/>
    </row>
    <row r="55" spans="1:46" hidden="1" x14ac:dyDescent="0.25">
      <c r="A55" s="122"/>
      <c r="B55" s="5" t="s">
        <v>14</v>
      </c>
      <c r="C55" s="6" t="s">
        <v>20</v>
      </c>
      <c r="D55" s="6"/>
      <c r="E55" s="6"/>
      <c r="F55" s="6"/>
      <c r="G55" s="6"/>
      <c r="H55" s="6"/>
      <c r="I55" s="7">
        <v>4</v>
      </c>
      <c r="J55" s="11">
        <v>1</v>
      </c>
      <c r="K55" s="122">
        <v>2</v>
      </c>
      <c r="L55" s="9">
        <v>46.1</v>
      </c>
      <c r="M55" s="15">
        <v>34038</v>
      </c>
      <c r="N55" s="50">
        <v>46272.93</v>
      </c>
      <c r="O55" s="99">
        <f>Проценты!$B$6</f>
        <v>0.98974533681403798</v>
      </c>
      <c r="P55" s="100">
        <f>Проценты!$B$7</f>
        <v>1.0254663185962401E-2</v>
      </c>
      <c r="Q55" s="18">
        <f t="shared" ref="Q55:Q70" si="33">L55*N55</f>
        <v>2133182.0699999998</v>
      </c>
      <c r="R55" s="9">
        <f t="shared" si="6"/>
        <v>1553060.68</v>
      </c>
      <c r="S55" s="9">
        <f t="shared" si="7"/>
        <v>16091.12</v>
      </c>
      <c r="T55" s="18">
        <f t="shared" ref="T55:T70" si="34">Q55-R55-S55-U55</f>
        <v>564030.27</v>
      </c>
      <c r="U55" s="51">
        <v>0</v>
      </c>
      <c r="V55" s="10">
        <v>44196</v>
      </c>
      <c r="W55" s="122" t="s">
        <v>63</v>
      </c>
      <c r="X55" s="122"/>
      <c r="Y55" s="122"/>
      <c r="Z55" s="122"/>
      <c r="AA55" s="122"/>
      <c r="AB55" s="122" t="s">
        <v>112</v>
      </c>
      <c r="AC55" s="122"/>
      <c r="AD55" s="9">
        <f t="shared" si="27"/>
        <v>46.1</v>
      </c>
      <c r="AE55" s="9">
        <f t="shared" ref="AE55:AE70" si="35">IF(W55&gt;0,Q55,0)</f>
        <v>2133182.0699999998</v>
      </c>
      <c r="AF55" s="9">
        <f t="shared" ref="AF55:AF70" si="36">IF(X55&gt;0,L55,0)</f>
        <v>0</v>
      </c>
      <c r="AG55" s="9">
        <f t="shared" ref="AG55:AG70" si="37">IF(X55&gt;0,Q55,0)</f>
        <v>0</v>
      </c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</row>
    <row r="56" spans="1:46" hidden="1" x14ac:dyDescent="0.25">
      <c r="A56" s="122"/>
      <c r="B56" s="5" t="s">
        <v>15</v>
      </c>
      <c r="C56" s="6" t="s">
        <v>20</v>
      </c>
      <c r="D56" s="6"/>
      <c r="E56" s="6"/>
      <c r="F56" s="6"/>
      <c r="G56" s="6"/>
      <c r="H56" s="6"/>
      <c r="I56" s="7">
        <v>1</v>
      </c>
      <c r="J56" s="11">
        <v>1</v>
      </c>
      <c r="K56" s="122">
        <v>3</v>
      </c>
      <c r="L56" s="9">
        <v>59.5</v>
      </c>
      <c r="M56" s="15">
        <v>34038</v>
      </c>
      <c r="N56" s="50">
        <v>46272.93</v>
      </c>
      <c r="O56" s="99">
        <f>Проценты!$B$6</f>
        <v>0.98974533681403798</v>
      </c>
      <c r="P56" s="100">
        <f>Проценты!$B$7</f>
        <v>1.0254663185962401E-2</v>
      </c>
      <c r="Q56" s="18">
        <f t="shared" si="33"/>
        <v>2753239.34</v>
      </c>
      <c r="R56" s="9">
        <f t="shared" si="6"/>
        <v>2004492.63</v>
      </c>
      <c r="S56" s="9">
        <f t="shared" si="7"/>
        <v>20768.37</v>
      </c>
      <c r="T56" s="18">
        <f t="shared" si="34"/>
        <v>727978.34</v>
      </c>
      <c r="U56" s="51">
        <v>0</v>
      </c>
      <c r="V56" s="10">
        <v>44196</v>
      </c>
      <c r="W56" s="122" t="s">
        <v>63</v>
      </c>
      <c r="X56" s="122"/>
      <c r="Y56" s="122"/>
      <c r="Z56" s="122"/>
      <c r="AA56" s="122"/>
      <c r="AB56" s="122"/>
      <c r="AC56" s="122"/>
      <c r="AD56" s="9">
        <f t="shared" si="27"/>
        <v>59.5</v>
      </c>
      <c r="AE56" s="9">
        <f t="shared" si="35"/>
        <v>2753239.34</v>
      </c>
      <c r="AF56" s="9">
        <f t="shared" si="36"/>
        <v>0</v>
      </c>
      <c r="AG56" s="9">
        <f t="shared" si="37"/>
        <v>0</v>
      </c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</row>
    <row r="57" spans="1:46" hidden="1" x14ac:dyDescent="0.25">
      <c r="A57" s="122"/>
      <c r="B57" s="5" t="s">
        <v>16</v>
      </c>
      <c r="C57" s="6" t="s">
        <v>20</v>
      </c>
      <c r="D57" s="6"/>
      <c r="E57" s="6"/>
      <c r="F57" s="6"/>
      <c r="G57" s="6"/>
      <c r="H57" s="6"/>
      <c r="I57" s="7">
        <v>3</v>
      </c>
      <c r="J57" s="11">
        <v>1</v>
      </c>
      <c r="K57" s="122">
        <v>1</v>
      </c>
      <c r="L57" s="9">
        <v>36.5</v>
      </c>
      <c r="M57" s="15">
        <v>34038</v>
      </c>
      <c r="N57" s="50">
        <v>46272.93</v>
      </c>
      <c r="O57" s="99">
        <f>Проценты!$B$6</f>
        <v>0.98974533681403798</v>
      </c>
      <c r="P57" s="100">
        <f>Проценты!$B$7</f>
        <v>1.0254663185962401E-2</v>
      </c>
      <c r="Q57" s="18">
        <f t="shared" si="33"/>
        <v>1688961.95</v>
      </c>
      <c r="R57" s="9">
        <f t="shared" si="6"/>
        <v>1229646.74</v>
      </c>
      <c r="S57" s="9">
        <f t="shared" si="7"/>
        <v>12740.26</v>
      </c>
      <c r="T57" s="18">
        <f t="shared" si="34"/>
        <v>446574.95</v>
      </c>
      <c r="U57" s="51">
        <v>0</v>
      </c>
      <c r="V57" s="10">
        <v>44196</v>
      </c>
      <c r="W57" s="122" t="s">
        <v>63</v>
      </c>
      <c r="X57" s="122"/>
      <c r="Y57" s="122"/>
      <c r="Z57" s="122"/>
      <c r="AA57" s="122"/>
      <c r="AB57" s="122"/>
      <c r="AC57" s="122"/>
      <c r="AD57" s="9">
        <f t="shared" si="27"/>
        <v>36.5</v>
      </c>
      <c r="AE57" s="9">
        <f t="shared" si="35"/>
        <v>1688961.95</v>
      </c>
      <c r="AF57" s="9">
        <f t="shared" si="36"/>
        <v>0</v>
      </c>
      <c r="AG57" s="9">
        <f t="shared" si="37"/>
        <v>0</v>
      </c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</row>
    <row r="58" spans="1:46" hidden="1" x14ac:dyDescent="0.25">
      <c r="A58" s="122"/>
      <c r="B58" s="5" t="s">
        <v>17</v>
      </c>
      <c r="C58" s="6" t="s">
        <v>20</v>
      </c>
      <c r="D58" s="6"/>
      <c r="E58" s="6"/>
      <c r="F58" s="6"/>
      <c r="G58" s="6"/>
      <c r="H58" s="6"/>
      <c r="I58" s="7">
        <v>1</v>
      </c>
      <c r="J58" s="11">
        <v>1</v>
      </c>
      <c r="K58" s="122">
        <v>1</v>
      </c>
      <c r="L58" s="9">
        <v>36.700000000000003</v>
      </c>
      <c r="M58" s="15">
        <v>34038</v>
      </c>
      <c r="N58" s="50">
        <v>46272.93</v>
      </c>
      <c r="O58" s="99">
        <f>Проценты!$B$6</f>
        <v>0.98974533681403798</v>
      </c>
      <c r="P58" s="100">
        <f>Проценты!$B$7</f>
        <v>1.0254663185962401E-2</v>
      </c>
      <c r="Q58" s="18">
        <f t="shared" si="33"/>
        <v>1698216.53</v>
      </c>
      <c r="R58" s="9">
        <f t="shared" si="6"/>
        <v>1236384.53</v>
      </c>
      <c r="S58" s="9">
        <f t="shared" si="7"/>
        <v>12810.07</v>
      </c>
      <c r="T58" s="18">
        <f t="shared" si="34"/>
        <v>449021.93</v>
      </c>
      <c r="U58" s="51">
        <v>0</v>
      </c>
      <c r="V58" s="10">
        <v>44196</v>
      </c>
      <c r="W58" s="122" t="s">
        <v>63</v>
      </c>
      <c r="X58" s="122"/>
      <c r="Y58" s="122"/>
      <c r="Z58" s="122"/>
      <c r="AA58" s="122"/>
      <c r="AB58" s="122"/>
      <c r="AC58" s="122"/>
      <c r="AD58" s="9">
        <f t="shared" si="27"/>
        <v>36.700000000000003</v>
      </c>
      <c r="AE58" s="9">
        <f t="shared" si="35"/>
        <v>1698216.53</v>
      </c>
      <c r="AF58" s="9">
        <f t="shared" si="36"/>
        <v>0</v>
      </c>
      <c r="AG58" s="9">
        <f t="shared" si="37"/>
        <v>0</v>
      </c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</row>
    <row r="59" spans="1:46" hidden="1" x14ac:dyDescent="0.25">
      <c r="A59" s="122"/>
      <c r="B59" s="5" t="s">
        <v>18</v>
      </c>
      <c r="C59" s="6"/>
      <c r="D59" s="6" t="s">
        <v>21</v>
      </c>
      <c r="E59" s="6"/>
      <c r="F59" s="6"/>
      <c r="G59" s="6"/>
      <c r="H59" s="6"/>
      <c r="I59" s="7">
        <v>4</v>
      </c>
      <c r="J59" s="11">
        <v>1</v>
      </c>
      <c r="K59" s="122">
        <v>2</v>
      </c>
      <c r="L59" s="9">
        <v>46.3</v>
      </c>
      <c r="M59" s="15">
        <v>34038</v>
      </c>
      <c r="N59" s="50">
        <v>46272.93</v>
      </c>
      <c r="O59" s="99">
        <f>Проценты!$B$6</f>
        <v>0.98974533681403798</v>
      </c>
      <c r="P59" s="100">
        <f>Проценты!$B$7</f>
        <v>1.0254663185962401E-2</v>
      </c>
      <c r="Q59" s="18">
        <f t="shared" si="33"/>
        <v>2142436.66</v>
      </c>
      <c r="R59" s="9">
        <f t="shared" si="6"/>
        <v>1559798.47</v>
      </c>
      <c r="S59" s="9">
        <f t="shared" si="7"/>
        <v>16160.93</v>
      </c>
      <c r="T59" s="18">
        <f t="shared" si="34"/>
        <v>566477.26</v>
      </c>
      <c r="U59" s="51">
        <v>0</v>
      </c>
      <c r="V59" s="10">
        <v>44196</v>
      </c>
      <c r="W59" s="122"/>
      <c r="X59" s="122" t="s">
        <v>63</v>
      </c>
      <c r="Y59" s="122"/>
      <c r="Z59" s="122"/>
      <c r="AA59" s="122"/>
      <c r="AB59" s="122"/>
      <c r="AC59" s="122"/>
      <c r="AD59" s="9">
        <f t="shared" si="27"/>
        <v>0</v>
      </c>
      <c r="AE59" s="9">
        <f t="shared" si="35"/>
        <v>0</v>
      </c>
      <c r="AF59" s="9">
        <f t="shared" si="36"/>
        <v>46.3</v>
      </c>
      <c r="AG59" s="9">
        <f t="shared" si="37"/>
        <v>2142436.66</v>
      </c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</row>
    <row r="60" spans="1:46" hidden="1" x14ac:dyDescent="0.25">
      <c r="A60" s="122"/>
      <c r="B60" s="5" t="s">
        <v>19</v>
      </c>
      <c r="C60" s="6" t="s">
        <v>20</v>
      </c>
      <c r="D60" s="6"/>
      <c r="E60" s="6"/>
      <c r="F60" s="6"/>
      <c r="G60" s="6"/>
      <c r="H60" s="6"/>
      <c r="I60" s="7">
        <v>2</v>
      </c>
      <c r="J60" s="11">
        <v>1</v>
      </c>
      <c r="K60" s="122">
        <v>3</v>
      </c>
      <c r="L60" s="9">
        <v>60.8</v>
      </c>
      <c r="M60" s="15">
        <v>34038</v>
      </c>
      <c r="N60" s="50">
        <v>46272.93</v>
      </c>
      <c r="O60" s="99">
        <f>Проценты!$B$6</f>
        <v>0.98974533681403798</v>
      </c>
      <c r="P60" s="100">
        <f>Проценты!$B$7</f>
        <v>1.0254663185962401E-2</v>
      </c>
      <c r="Q60" s="18">
        <f t="shared" si="33"/>
        <v>2813394.14</v>
      </c>
      <c r="R60" s="9">
        <f t="shared" si="6"/>
        <v>2048288.27</v>
      </c>
      <c r="S60" s="9">
        <f t="shared" si="7"/>
        <v>21222.13</v>
      </c>
      <c r="T60" s="18">
        <f t="shared" si="34"/>
        <v>743883.74</v>
      </c>
      <c r="U60" s="51">
        <v>0</v>
      </c>
      <c r="V60" s="10">
        <v>44196</v>
      </c>
      <c r="W60" s="122" t="s">
        <v>63</v>
      </c>
      <c r="X60" s="122"/>
      <c r="Y60" s="122"/>
      <c r="Z60" s="122"/>
      <c r="AA60" s="122"/>
      <c r="AB60" s="122"/>
      <c r="AC60" s="122"/>
      <c r="AD60" s="9">
        <f t="shared" si="27"/>
        <v>60.8</v>
      </c>
      <c r="AE60" s="9">
        <f t="shared" si="35"/>
        <v>2813394.14</v>
      </c>
      <c r="AF60" s="9">
        <f t="shared" si="36"/>
        <v>0</v>
      </c>
      <c r="AG60" s="9">
        <f t="shared" si="37"/>
        <v>0</v>
      </c>
      <c r="AH60" s="122"/>
      <c r="AI60" s="122"/>
      <c r="AJ60" s="122"/>
      <c r="AK60" s="122"/>
      <c r="AL60" s="122"/>
      <c r="AM60" s="122"/>
      <c r="AN60" s="122"/>
      <c r="AO60" s="122"/>
      <c r="AP60" s="122"/>
      <c r="AQ60" s="122"/>
      <c r="AR60" s="122"/>
      <c r="AS60" s="122"/>
      <c r="AT60" s="122"/>
    </row>
    <row r="61" spans="1:46" hidden="1" x14ac:dyDescent="0.25">
      <c r="A61" s="122"/>
      <c r="B61" s="5" t="s">
        <v>22</v>
      </c>
      <c r="C61" s="6" t="s">
        <v>20</v>
      </c>
      <c r="D61" s="6"/>
      <c r="E61" s="6"/>
      <c r="F61" s="6"/>
      <c r="G61" s="6"/>
      <c r="H61" s="6"/>
      <c r="I61" s="7">
        <v>1</v>
      </c>
      <c r="J61" s="11">
        <v>1</v>
      </c>
      <c r="K61" s="122">
        <v>1</v>
      </c>
      <c r="L61" s="9">
        <v>36.9</v>
      </c>
      <c r="M61" s="15">
        <v>34038</v>
      </c>
      <c r="N61" s="50">
        <v>46272.93</v>
      </c>
      <c r="O61" s="99">
        <f>Проценты!$B$6</f>
        <v>0.98974533681403798</v>
      </c>
      <c r="P61" s="100">
        <f>Проценты!$B$7</f>
        <v>1.0254663185962401E-2</v>
      </c>
      <c r="Q61" s="18">
        <f t="shared" si="33"/>
        <v>1707471.12</v>
      </c>
      <c r="R61" s="9">
        <f t="shared" si="6"/>
        <v>1243122.32</v>
      </c>
      <c r="S61" s="9">
        <f t="shared" si="7"/>
        <v>12879.88</v>
      </c>
      <c r="T61" s="18">
        <f t="shared" si="34"/>
        <v>451468.92</v>
      </c>
      <c r="U61" s="51">
        <v>0</v>
      </c>
      <c r="V61" s="10">
        <v>44196</v>
      </c>
      <c r="W61" s="122" t="s">
        <v>63</v>
      </c>
      <c r="X61" s="122"/>
      <c r="Y61" s="122"/>
      <c r="Z61" s="122"/>
      <c r="AA61" s="122"/>
      <c r="AB61" s="122"/>
      <c r="AC61" s="122"/>
      <c r="AD61" s="9">
        <f t="shared" si="27"/>
        <v>36.9</v>
      </c>
      <c r="AE61" s="9">
        <f t="shared" si="35"/>
        <v>1707471.12</v>
      </c>
      <c r="AF61" s="9">
        <f t="shared" si="36"/>
        <v>0</v>
      </c>
      <c r="AG61" s="9">
        <f t="shared" si="37"/>
        <v>0</v>
      </c>
      <c r="AH61" s="122"/>
      <c r="AI61" s="122"/>
      <c r="AJ61" s="122"/>
      <c r="AK61" s="122"/>
      <c r="AL61" s="122"/>
      <c r="AM61" s="122"/>
      <c r="AN61" s="122"/>
      <c r="AO61" s="122"/>
      <c r="AP61" s="122"/>
      <c r="AQ61" s="122"/>
      <c r="AR61" s="122"/>
      <c r="AS61" s="122"/>
      <c r="AT61" s="122"/>
    </row>
    <row r="62" spans="1:46" hidden="1" x14ac:dyDescent="0.25">
      <c r="A62" s="122"/>
      <c r="B62" s="5" t="s">
        <v>23</v>
      </c>
      <c r="C62" s="6" t="s">
        <v>20</v>
      </c>
      <c r="D62" s="6"/>
      <c r="E62" s="6"/>
      <c r="F62" s="6"/>
      <c r="G62" s="6"/>
      <c r="H62" s="6"/>
      <c r="I62" s="7">
        <v>1</v>
      </c>
      <c r="J62" s="11">
        <v>1</v>
      </c>
      <c r="K62" s="122">
        <v>1</v>
      </c>
      <c r="L62" s="9">
        <v>36.6</v>
      </c>
      <c r="M62" s="15">
        <v>34038</v>
      </c>
      <c r="N62" s="50">
        <v>46272.93</v>
      </c>
      <c r="O62" s="99">
        <f>Проценты!$B$6</f>
        <v>0.98974533681403798</v>
      </c>
      <c r="P62" s="100">
        <f>Проценты!$B$7</f>
        <v>1.0254663185962401E-2</v>
      </c>
      <c r="Q62" s="18">
        <f t="shared" si="33"/>
        <v>1693589.24</v>
      </c>
      <c r="R62" s="9">
        <f t="shared" si="6"/>
        <v>1233015.6299999999</v>
      </c>
      <c r="S62" s="9">
        <f t="shared" si="7"/>
        <v>12775.17</v>
      </c>
      <c r="T62" s="18">
        <f t="shared" si="34"/>
        <v>447798.44</v>
      </c>
      <c r="U62" s="51">
        <v>0</v>
      </c>
      <c r="V62" s="10">
        <v>44196</v>
      </c>
      <c r="W62" s="122" t="s">
        <v>63</v>
      </c>
      <c r="X62" s="122"/>
      <c r="Y62" s="122"/>
      <c r="Z62" s="122"/>
      <c r="AA62" s="122"/>
      <c r="AB62" s="122"/>
      <c r="AC62" s="122"/>
      <c r="AD62" s="9">
        <f t="shared" si="27"/>
        <v>36.6</v>
      </c>
      <c r="AE62" s="9">
        <f t="shared" si="35"/>
        <v>1693589.24</v>
      </c>
      <c r="AF62" s="9">
        <f t="shared" si="36"/>
        <v>0</v>
      </c>
      <c r="AG62" s="9">
        <f t="shared" si="37"/>
        <v>0</v>
      </c>
      <c r="AH62" s="122"/>
      <c r="AI62" s="122"/>
      <c r="AJ62" s="122"/>
      <c r="AK62" s="122"/>
      <c r="AL62" s="122"/>
      <c r="AM62" s="122"/>
      <c r="AN62" s="122"/>
      <c r="AO62" s="122"/>
      <c r="AP62" s="122"/>
      <c r="AQ62" s="122"/>
      <c r="AR62" s="122"/>
      <c r="AS62" s="122"/>
      <c r="AT62" s="122"/>
    </row>
    <row r="63" spans="1:46" hidden="1" x14ac:dyDescent="0.25">
      <c r="A63" s="122"/>
      <c r="B63" s="5" t="s">
        <v>25</v>
      </c>
      <c r="C63" s="6" t="s">
        <v>20</v>
      </c>
      <c r="D63" s="6"/>
      <c r="E63" s="6"/>
      <c r="F63" s="6"/>
      <c r="G63" s="6"/>
      <c r="H63" s="6"/>
      <c r="I63" s="7">
        <v>2</v>
      </c>
      <c r="J63" s="11">
        <v>1</v>
      </c>
      <c r="K63" s="122">
        <v>1</v>
      </c>
      <c r="L63" s="9">
        <v>36.700000000000003</v>
      </c>
      <c r="M63" s="15">
        <v>34038</v>
      </c>
      <c r="N63" s="50">
        <v>46272.93</v>
      </c>
      <c r="O63" s="99">
        <f>Проценты!$B$6</f>
        <v>0.98974533681403798</v>
      </c>
      <c r="P63" s="100">
        <f>Проценты!$B$7</f>
        <v>1.0254663185962401E-2</v>
      </c>
      <c r="Q63" s="18">
        <f t="shared" si="33"/>
        <v>1698216.53</v>
      </c>
      <c r="R63" s="9">
        <f t="shared" si="6"/>
        <v>1236384.53</v>
      </c>
      <c r="S63" s="9">
        <f t="shared" si="7"/>
        <v>12810.07</v>
      </c>
      <c r="T63" s="18">
        <f t="shared" si="34"/>
        <v>449021.93</v>
      </c>
      <c r="U63" s="51">
        <v>0</v>
      </c>
      <c r="V63" s="10">
        <v>44196</v>
      </c>
      <c r="W63" s="122" t="s">
        <v>63</v>
      </c>
      <c r="X63" s="122"/>
      <c r="Y63" s="122"/>
      <c r="Z63" s="122"/>
      <c r="AA63" s="122"/>
      <c r="AB63" s="122"/>
      <c r="AC63" s="122"/>
      <c r="AD63" s="9">
        <f t="shared" si="27"/>
        <v>36.700000000000003</v>
      </c>
      <c r="AE63" s="9">
        <f t="shared" si="35"/>
        <v>1698216.53</v>
      </c>
      <c r="AF63" s="9">
        <f t="shared" si="36"/>
        <v>0</v>
      </c>
      <c r="AG63" s="9">
        <f t="shared" si="37"/>
        <v>0</v>
      </c>
      <c r="AH63" s="122"/>
      <c r="AI63" s="122"/>
      <c r="AJ63" s="122"/>
      <c r="AK63" s="122"/>
      <c r="AL63" s="122"/>
      <c r="AM63" s="122"/>
      <c r="AN63" s="122"/>
      <c r="AO63" s="122"/>
      <c r="AP63" s="122"/>
      <c r="AQ63" s="122"/>
      <c r="AR63" s="122"/>
      <c r="AS63" s="122"/>
      <c r="AT63" s="122"/>
    </row>
    <row r="64" spans="1:46" hidden="1" x14ac:dyDescent="0.25">
      <c r="A64" s="122"/>
      <c r="B64" s="5" t="s">
        <v>49</v>
      </c>
      <c r="C64" s="6" t="s">
        <v>20</v>
      </c>
      <c r="D64" s="6"/>
      <c r="E64" s="6"/>
      <c r="F64" s="6"/>
      <c r="G64" s="6"/>
      <c r="H64" s="6"/>
      <c r="I64" s="7">
        <v>3</v>
      </c>
      <c r="J64" s="11">
        <v>1</v>
      </c>
      <c r="K64" s="122">
        <v>1</v>
      </c>
      <c r="L64" s="9">
        <v>37</v>
      </c>
      <c r="M64" s="15">
        <v>34038</v>
      </c>
      <c r="N64" s="50">
        <v>46272.93</v>
      </c>
      <c r="O64" s="99">
        <f>Проценты!$B$6</f>
        <v>0.98974533681403798</v>
      </c>
      <c r="P64" s="100">
        <f>Проценты!$B$7</f>
        <v>1.0254663185962401E-2</v>
      </c>
      <c r="Q64" s="18">
        <f t="shared" si="33"/>
        <v>1712098.41</v>
      </c>
      <c r="R64" s="9">
        <f t="shared" si="6"/>
        <v>1246491.22</v>
      </c>
      <c r="S64" s="9">
        <f t="shared" si="7"/>
        <v>12914.78</v>
      </c>
      <c r="T64" s="18">
        <f t="shared" si="34"/>
        <v>452692.41</v>
      </c>
      <c r="U64" s="51">
        <v>0</v>
      </c>
      <c r="V64" s="10">
        <v>44196</v>
      </c>
      <c r="W64" s="122" t="s">
        <v>63</v>
      </c>
      <c r="X64" s="122"/>
      <c r="Y64" s="122"/>
      <c r="Z64" s="122"/>
      <c r="AA64" s="122"/>
      <c r="AB64" s="122"/>
      <c r="AC64" s="122"/>
      <c r="AD64" s="9">
        <f t="shared" si="27"/>
        <v>37</v>
      </c>
      <c r="AE64" s="9">
        <f t="shared" si="35"/>
        <v>1712098.41</v>
      </c>
      <c r="AF64" s="9">
        <f t="shared" si="36"/>
        <v>0</v>
      </c>
      <c r="AG64" s="9">
        <f t="shared" si="37"/>
        <v>0</v>
      </c>
      <c r="AH64" s="122"/>
      <c r="AI64" s="122"/>
      <c r="AJ64" s="122"/>
      <c r="AK64" s="122"/>
      <c r="AL64" s="122"/>
      <c r="AM64" s="122"/>
      <c r="AN64" s="122"/>
      <c r="AO64" s="122"/>
      <c r="AP64" s="122"/>
      <c r="AQ64" s="122"/>
      <c r="AR64" s="122"/>
      <c r="AS64" s="122"/>
      <c r="AT64" s="122"/>
    </row>
    <row r="65" spans="1:46" hidden="1" x14ac:dyDescent="0.25">
      <c r="A65" s="122"/>
      <c r="B65" s="5" t="s">
        <v>26</v>
      </c>
      <c r="C65" s="6" t="s">
        <v>20</v>
      </c>
      <c r="D65" s="6"/>
      <c r="E65" s="6"/>
      <c r="F65" s="6"/>
      <c r="G65" s="6"/>
      <c r="H65" s="6"/>
      <c r="I65" s="7">
        <v>1</v>
      </c>
      <c r="J65" s="11">
        <v>1</v>
      </c>
      <c r="K65" s="122">
        <v>3</v>
      </c>
      <c r="L65" s="9">
        <v>59.7</v>
      </c>
      <c r="M65" s="15">
        <v>34038</v>
      </c>
      <c r="N65" s="50">
        <v>46272.93</v>
      </c>
      <c r="O65" s="99">
        <f>Проценты!$B$6</f>
        <v>0.98974533681403798</v>
      </c>
      <c r="P65" s="100">
        <f>Проценты!$B$7</f>
        <v>1.0254663185962401E-2</v>
      </c>
      <c r="Q65" s="18">
        <f t="shared" si="33"/>
        <v>2762493.92</v>
      </c>
      <c r="R65" s="9">
        <f t="shared" si="6"/>
        <v>2011230.42</v>
      </c>
      <c r="S65" s="9">
        <f t="shared" si="7"/>
        <v>20838.18</v>
      </c>
      <c r="T65" s="18">
        <f t="shared" si="34"/>
        <v>730425.32</v>
      </c>
      <c r="U65" s="51">
        <v>0</v>
      </c>
      <c r="V65" s="10">
        <v>44196</v>
      </c>
      <c r="W65" s="122" t="s">
        <v>63</v>
      </c>
      <c r="X65" s="122"/>
      <c r="Y65" s="122"/>
      <c r="Z65" s="122"/>
      <c r="AA65" s="122"/>
      <c r="AB65" s="122"/>
      <c r="AC65" s="122"/>
      <c r="AD65" s="9">
        <f t="shared" si="27"/>
        <v>59.7</v>
      </c>
      <c r="AE65" s="9">
        <f t="shared" si="35"/>
        <v>2762493.92</v>
      </c>
      <c r="AF65" s="9">
        <f t="shared" si="36"/>
        <v>0</v>
      </c>
      <c r="AG65" s="9">
        <f t="shared" si="37"/>
        <v>0</v>
      </c>
      <c r="AH65" s="122"/>
      <c r="AI65" s="122"/>
      <c r="AJ65" s="122"/>
      <c r="AK65" s="122"/>
      <c r="AL65" s="122"/>
      <c r="AM65" s="122"/>
      <c r="AN65" s="122"/>
      <c r="AO65" s="122"/>
      <c r="AP65" s="122"/>
      <c r="AQ65" s="122"/>
      <c r="AR65" s="122"/>
      <c r="AS65" s="122"/>
      <c r="AT65" s="122"/>
    </row>
    <row r="66" spans="1:46" hidden="1" x14ac:dyDescent="0.25">
      <c r="A66" s="122"/>
      <c r="B66" s="5" t="s">
        <v>50</v>
      </c>
      <c r="C66" s="6" t="s">
        <v>20</v>
      </c>
      <c r="D66" s="6"/>
      <c r="E66" s="6"/>
      <c r="F66" s="6"/>
      <c r="G66" s="6"/>
      <c r="H66" s="6"/>
      <c r="I66" s="7">
        <v>2</v>
      </c>
      <c r="J66" s="11">
        <v>1</v>
      </c>
      <c r="K66" s="122">
        <v>2</v>
      </c>
      <c r="L66" s="9">
        <v>46.4</v>
      </c>
      <c r="M66" s="15">
        <v>34038</v>
      </c>
      <c r="N66" s="50">
        <v>46272.93</v>
      </c>
      <c r="O66" s="99">
        <f>Проценты!$B$6</f>
        <v>0.98974533681403798</v>
      </c>
      <c r="P66" s="100">
        <f>Проценты!$B$7</f>
        <v>1.0254663185962401E-2</v>
      </c>
      <c r="Q66" s="18">
        <f t="shared" si="33"/>
        <v>2147063.9500000002</v>
      </c>
      <c r="R66" s="9">
        <f t="shared" si="6"/>
        <v>1563167.36</v>
      </c>
      <c r="S66" s="9">
        <f t="shared" si="7"/>
        <v>16195.84</v>
      </c>
      <c r="T66" s="18">
        <f t="shared" si="34"/>
        <v>567700.75</v>
      </c>
      <c r="U66" s="51">
        <v>0</v>
      </c>
      <c r="V66" s="10">
        <v>44196</v>
      </c>
      <c r="W66" s="122" t="s">
        <v>63</v>
      </c>
      <c r="X66" s="122"/>
      <c r="Y66" s="122"/>
      <c r="Z66" s="122"/>
      <c r="AA66" s="122"/>
      <c r="AB66" s="122"/>
      <c r="AC66" s="122"/>
      <c r="AD66" s="9">
        <f t="shared" si="27"/>
        <v>46.4</v>
      </c>
      <c r="AE66" s="9">
        <f t="shared" si="35"/>
        <v>2147063.9500000002</v>
      </c>
      <c r="AF66" s="9">
        <f t="shared" si="36"/>
        <v>0</v>
      </c>
      <c r="AG66" s="9">
        <f t="shared" si="37"/>
        <v>0</v>
      </c>
      <c r="AH66" s="122"/>
      <c r="AI66" s="122"/>
      <c r="AJ66" s="122"/>
      <c r="AK66" s="122"/>
      <c r="AL66" s="122"/>
      <c r="AM66" s="122"/>
      <c r="AN66" s="122"/>
      <c r="AO66" s="122"/>
      <c r="AP66" s="122"/>
      <c r="AQ66" s="122"/>
      <c r="AR66" s="122"/>
      <c r="AS66" s="122"/>
      <c r="AT66" s="122"/>
    </row>
    <row r="67" spans="1:46" hidden="1" x14ac:dyDescent="0.25">
      <c r="A67" s="122"/>
      <c r="B67" s="5" t="s">
        <v>27</v>
      </c>
      <c r="C67" s="6" t="s">
        <v>20</v>
      </c>
      <c r="D67" s="6"/>
      <c r="E67" s="6"/>
      <c r="F67" s="6"/>
      <c r="G67" s="6"/>
      <c r="H67" s="6"/>
      <c r="I67" s="7">
        <v>1</v>
      </c>
      <c r="J67" s="11">
        <v>1</v>
      </c>
      <c r="K67" s="122">
        <v>1</v>
      </c>
      <c r="L67" s="9">
        <v>37.700000000000003</v>
      </c>
      <c r="M67" s="15">
        <v>34038</v>
      </c>
      <c r="N67" s="50">
        <v>46272.93</v>
      </c>
      <c r="O67" s="99">
        <f>Проценты!$B$6</f>
        <v>0.98974533681403798</v>
      </c>
      <c r="P67" s="100">
        <f>Проценты!$B$7</f>
        <v>1.0254663185962401E-2</v>
      </c>
      <c r="Q67" s="18">
        <f t="shared" si="33"/>
        <v>1744489.46</v>
      </c>
      <c r="R67" s="9">
        <f t="shared" si="6"/>
        <v>1270073.48</v>
      </c>
      <c r="S67" s="9">
        <f t="shared" si="7"/>
        <v>13159.12</v>
      </c>
      <c r="T67" s="18">
        <f t="shared" si="34"/>
        <v>461256.86</v>
      </c>
      <c r="U67" s="51">
        <v>0</v>
      </c>
      <c r="V67" s="10">
        <v>44196</v>
      </c>
      <c r="W67" s="122" t="s">
        <v>63</v>
      </c>
      <c r="X67" s="122"/>
      <c r="Y67" s="122"/>
      <c r="Z67" s="122"/>
      <c r="AA67" s="122"/>
      <c r="AB67" s="122"/>
      <c r="AC67" s="122"/>
      <c r="AD67" s="9">
        <f t="shared" si="27"/>
        <v>37.700000000000003</v>
      </c>
      <c r="AE67" s="9">
        <f t="shared" si="35"/>
        <v>1744489.46</v>
      </c>
      <c r="AF67" s="9">
        <f t="shared" si="36"/>
        <v>0</v>
      </c>
      <c r="AG67" s="9">
        <f t="shared" si="37"/>
        <v>0</v>
      </c>
      <c r="AH67" s="122"/>
      <c r="AI67" s="122"/>
      <c r="AJ67" s="122"/>
      <c r="AK67" s="122"/>
      <c r="AL67" s="122"/>
      <c r="AM67" s="122"/>
      <c r="AN67" s="122"/>
      <c r="AO67" s="122"/>
      <c r="AP67" s="122"/>
      <c r="AQ67" s="122"/>
      <c r="AR67" s="122"/>
      <c r="AS67" s="122"/>
      <c r="AT67" s="122"/>
    </row>
    <row r="68" spans="1:46" hidden="1" x14ac:dyDescent="0.25">
      <c r="A68" s="122"/>
      <c r="B68" s="5" t="s">
        <v>28</v>
      </c>
      <c r="C68" s="6" t="s">
        <v>20</v>
      </c>
      <c r="D68" s="6"/>
      <c r="E68" s="6"/>
      <c r="F68" s="6"/>
      <c r="G68" s="6"/>
      <c r="H68" s="6"/>
      <c r="I68" s="7">
        <v>1</v>
      </c>
      <c r="J68" s="11">
        <v>1</v>
      </c>
      <c r="K68" s="122">
        <v>1</v>
      </c>
      <c r="L68" s="9">
        <v>37.1</v>
      </c>
      <c r="M68" s="15">
        <v>34038</v>
      </c>
      <c r="N68" s="50">
        <v>46272.93</v>
      </c>
      <c r="O68" s="99">
        <f>Проценты!$B$6</f>
        <v>0.98974533681403798</v>
      </c>
      <c r="P68" s="100">
        <f>Проценты!$B$7</f>
        <v>1.0254663185962401E-2</v>
      </c>
      <c r="Q68" s="18">
        <f t="shared" si="33"/>
        <v>1716725.7</v>
      </c>
      <c r="R68" s="9">
        <f t="shared" si="6"/>
        <v>1249860.1100000001</v>
      </c>
      <c r="S68" s="9">
        <f t="shared" si="7"/>
        <v>12949.69</v>
      </c>
      <c r="T68" s="18">
        <f t="shared" si="34"/>
        <v>453915.9</v>
      </c>
      <c r="U68" s="51">
        <v>0</v>
      </c>
      <c r="V68" s="10">
        <v>44196</v>
      </c>
      <c r="W68" s="122" t="s">
        <v>63</v>
      </c>
      <c r="X68" s="122"/>
      <c r="Y68" s="122"/>
      <c r="Z68" s="122"/>
      <c r="AA68" s="122"/>
      <c r="AB68" s="122"/>
      <c r="AC68" s="122"/>
      <c r="AD68" s="9">
        <f t="shared" si="27"/>
        <v>37.1</v>
      </c>
      <c r="AE68" s="9">
        <f t="shared" si="35"/>
        <v>1716725.7</v>
      </c>
      <c r="AF68" s="9">
        <f t="shared" si="36"/>
        <v>0</v>
      </c>
      <c r="AG68" s="9">
        <f t="shared" si="37"/>
        <v>0</v>
      </c>
      <c r="AH68" s="122"/>
      <c r="AI68" s="122"/>
      <c r="AJ68" s="122"/>
      <c r="AK68" s="122"/>
      <c r="AL68" s="122"/>
      <c r="AM68" s="122"/>
      <c r="AN68" s="122"/>
      <c r="AO68" s="122"/>
      <c r="AP68" s="122"/>
      <c r="AQ68" s="122"/>
      <c r="AR68" s="122"/>
      <c r="AS68" s="122"/>
      <c r="AT68" s="122"/>
    </row>
    <row r="69" spans="1:46" hidden="1" x14ac:dyDescent="0.25">
      <c r="A69" s="122"/>
      <c r="B69" s="5" t="s">
        <v>29</v>
      </c>
      <c r="C69" s="6" t="s">
        <v>20</v>
      </c>
      <c r="D69" s="6"/>
      <c r="E69" s="6"/>
      <c r="F69" s="6"/>
      <c r="G69" s="6"/>
      <c r="H69" s="6"/>
      <c r="I69" s="7">
        <v>4</v>
      </c>
      <c r="J69" s="11">
        <v>1</v>
      </c>
      <c r="K69" s="122">
        <v>3</v>
      </c>
      <c r="L69" s="9">
        <v>59</v>
      </c>
      <c r="M69" s="15">
        <v>34038</v>
      </c>
      <c r="N69" s="50">
        <v>46272.93</v>
      </c>
      <c r="O69" s="99">
        <f>Проценты!$B$6</f>
        <v>0.98974533681403798</v>
      </c>
      <c r="P69" s="100">
        <f>Проценты!$B$7</f>
        <v>1.0254663185962401E-2</v>
      </c>
      <c r="Q69" s="18">
        <f t="shared" si="33"/>
        <v>2730102.87</v>
      </c>
      <c r="R69" s="9">
        <f t="shared" si="6"/>
        <v>1987648.15</v>
      </c>
      <c r="S69" s="9">
        <f t="shared" si="7"/>
        <v>20593.849999999999</v>
      </c>
      <c r="T69" s="18">
        <f t="shared" si="34"/>
        <v>721860.87</v>
      </c>
      <c r="U69" s="51">
        <v>0</v>
      </c>
      <c r="V69" s="10">
        <v>44196</v>
      </c>
      <c r="W69" s="122" t="s">
        <v>63</v>
      </c>
      <c r="X69" s="122"/>
      <c r="Y69" s="122"/>
      <c r="Z69" s="122"/>
      <c r="AA69" s="122"/>
      <c r="AB69" s="122"/>
      <c r="AC69" s="122"/>
      <c r="AD69" s="9">
        <f t="shared" si="27"/>
        <v>59</v>
      </c>
      <c r="AE69" s="9">
        <f t="shared" si="35"/>
        <v>2730102.87</v>
      </c>
      <c r="AF69" s="9">
        <f t="shared" si="36"/>
        <v>0</v>
      </c>
      <c r="AG69" s="9">
        <f t="shared" si="37"/>
        <v>0</v>
      </c>
      <c r="AH69" s="122"/>
      <c r="AI69" s="122"/>
      <c r="AJ69" s="122"/>
      <c r="AK69" s="122"/>
      <c r="AL69" s="122"/>
      <c r="AM69" s="122"/>
      <c r="AN69" s="122"/>
      <c r="AO69" s="122"/>
      <c r="AP69" s="122"/>
      <c r="AQ69" s="122"/>
      <c r="AR69" s="122"/>
      <c r="AS69" s="122"/>
      <c r="AT69" s="122"/>
    </row>
    <row r="70" spans="1:46" hidden="1" x14ac:dyDescent="0.25">
      <c r="A70" s="122"/>
      <c r="B70" s="5" t="s">
        <v>30</v>
      </c>
      <c r="C70" s="6" t="s">
        <v>20</v>
      </c>
      <c r="D70" s="6"/>
      <c r="E70" s="6"/>
      <c r="F70" s="6"/>
      <c r="G70" s="6"/>
      <c r="H70" s="6"/>
      <c r="I70" s="7">
        <v>2</v>
      </c>
      <c r="J70" s="11">
        <v>1</v>
      </c>
      <c r="K70" s="122">
        <v>2</v>
      </c>
      <c r="L70" s="9">
        <v>45.9</v>
      </c>
      <c r="M70" s="15">
        <v>34038</v>
      </c>
      <c r="N70" s="50">
        <v>46272.93</v>
      </c>
      <c r="O70" s="99">
        <f>Проценты!$B$6</f>
        <v>0.98974533681403798</v>
      </c>
      <c r="P70" s="100">
        <f>Проценты!$B$7</f>
        <v>1.0254663185962401E-2</v>
      </c>
      <c r="Q70" s="18">
        <f t="shared" si="33"/>
        <v>2123927.4900000002</v>
      </c>
      <c r="R70" s="9">
        <f t="shared" si="6"/>
        <v>1546322.89</v>
      </c>
      <c r="S70" s="9">
        <f t="shared" si="7"/>
        <v>16021.31</v>
      </c>
      <c r="T70" s="18">
        <f t="shared" si="34"/>
        <v>561583.29</v>
      </c>
      <c r="U70" s="51">
        <v>0</v>
      </c>
      <c r="V70" s="10">
        <v>44196</v>
      </c>
      <c r="W70" s="122" t="s">
        <v>63</v>
      </c>
      <c r="X70" s="122"/>
      <c r="Y70" s="122"/>
      <c r="Z70" s="122"/>
      <c r="AA70" s="122"/>
      <c r="AB70" s="122"/>
      <c r="AC70" s="122"/>
      <c r="AD70" s="9">
        <f t="shared" si="27"/>
        <v>45.9</v>
      </c>
      <c r="AE70" s="9">
        <f t="shared" si="35"/>
        <v>2123927.4900000002</v>
      </c>
      <c r="AF70" s="9">
        <f t="shared" si="36"/>
        <v>0</v>
      </c>
      <c r="AG70" s="9">
        <f t="shared" si="37"/>
        <v>0</v>
      </c>
      <c r="AH70" s="122"/>
      <c r="AI70" s="122"/>
      <c r="AJ70" s="122"/>
      <c r="AK70" s="122"/>
      <c r="AL70" s="122"/>
      <c r="AM70" s="122"/>
      <c r="AN70" s="122"/>
      <c r="AO70" s="122"/>
      <c r="AP70" s="122"/>
      <c r="AQ70" s="122"/>
      <c r="AR70" s="122"/>
      <c r="AS70" s="122"/>
      <c r="AT70" s="122"/>
    </row>
    <row r="71" spans="1:46" x14ac:dyDescent="0.25">
      <c r="A71" s="122">
        <v>4</v>
      </c>
      <c r="B71" s="5" t="s">
        <v>52</v>
      </c>
      <c r="C71" s="6"/>
      <c r="D71" s="6"/>
      <c r="E71" s="6"/>
      <c r="F71" s="6"/>
      <c r="G71" s="6"/>
      <c r="H71" s="6"/>
      <c r="I71" s="7">
        <f>SUM(I72:I87)</f>
        <v>33</v>
      </c>
      <c r="J71" s="7">
        <f t="shared" ref="J71:L71" si="38">SUM(J72:J87)</f>
        <v>16</v>
      </c>
      <c r="K71" s="7">
        <f t="shared" si="38"/>
        <v>21</v>
      </c>
      <c r="L71" s="8">
        <f t="shared" si="38"/>
        <v>693.5</v>
      </c>
      <c r="M71" s="15">
        <v>34038</v>
      </c>
      <c r="N71" s="50">
        <v>46272.93</v>
      </c>
      <c r="O71" s="99">
        <f>Проценты!$B$6</f>
        <v>0.98974533681403798</v>
      </c>
      <c r="P71" s="100">
        <f>Проценты!$B$7</f>
        <v>1.0254663185962401E-2</v>
      </c>
      <c r="Q71" s="8">
        <f t="shared" ref="Q71:U71" si="39">SUM(Q72:Q87)</f>
        <v>32090276.960000001</v>
      </c>
      <c r="R71" s="9">
        <f t="shared" si="6"/>
        <v>23363288.059999999</v>
      </c>
      <c r="S71" s="9">
        <f t="shared" si="7"/>
        <v>242064.94</v>
      </c>
      <c r="T71" s="8">
        <f t="shared" si="39"/>
        <v>8484923.9600000009</v>
      </c>
      <c r="U71" s="8">
        <f t="shared" si="39"/>
        <v>0</v>
      </c>
      <c r="V71" s="10">
        <v>44196</v>
      </c>
      <c r="W71" s="122"/>
      <c r="X71" s="122"/>
      <c r="Y71" s="122"/>
      <c r="Z71" s="122"/>
      <c r="AA71" s="122"/>
      <c r="AB71" s="122"/>
      <c r="AC71" s="122"/>
      <c r="AD71" s="8">
        <f t="shared" ref="AD71:AP71" si="40">SUM(AD72:AD87)</f>
        <v>693.5</v>
      </c>
      <c r="AE71" s="8">
        <f t="shared" si="40"/>
        <v>32090276.960000001</v>
      </c>
      <c r="AF71" s="8">
        <f t="shared" si="40"/>
        <v>0</v>
      </c>
      <c r="AG71" s="8">
        <f t="shared" si="40"/>
        <v>0</v>
      </c>
      <c r="AH71" s="8">
        <f t="shared" si="40"/>
        <v>0</v>
      </c>
      <c r="AI71" s="8">
        <f t="shared" si="40"/>
        <v>0</v>
      </c>
      <c r="AJ71" s="8">
        <f t="shared" si="40"/>
        <v>0</v>
      </c>
      <c r="AK71" s="8">
        <f t="shared" si="40"/>
        <v>0</v>
      </c>
      <c r="AL71" s="8">
        <f t="shared" si="40"/>
        <v>0</v>
      </c>
      <c r="AM71" s="8">
        <f t="shared" si="40"/>
        <v>0</v>
      </c>
      <c r="AN71" s="8">
        <f t="shared" si="40"/>
        <v>0</v>
      </c>
      <c r="AO71" s="8">
        <f t="shared" si="40"/>
        <v>0</v>
      </c>
      <c r="AP71" s="8">
        <f t="shared" si="40"/>
        <v>0</v>
      </c>
      <c r="AQ71" s="122"/>
      <c r="AR71" s="122"/>
      <c r="AS71" s="122"/>
      <c r="AT71" s="122"/>
    </row>
    <row r="72" spans="1:46" hidden="1" x14ac:dyDescent="0.25">
      <c r="A72" s="122"/>
      <c r="B72" s="5" t="s">
        <v>14</v>
      </c>
      <c r="C72" s="6" t="s">
        <v>20</v>
      </c>
      <c r="D72" s="6"/>
      <c r="E72" s="6"/>
      <c r="F72" s="6"/>
      <c r="G72" s="6"/>
      <c r="H72" s="6"/>
      <c r="I72" s="7">
        <v>3</v>
      </c>
      <c r="J72" s="11">
        <v>1</v>
      </c>
      <c r="K72" s="122">
        <v>2</v>
      </c>
      <c r="L72" s="9">
        <v>45.1</v>
      </c>
      <c r="M72" s="15">
        <v>34038</v>
      </c>
      <c r="N72" s="50">
        <v>46272.93</v>
      </c>
      <c r="O72" s="99">
        <f>Проценты!$B$6</f>
        <v>0.98974533681403798</v>
      </c>
      <c r="P72" s="100">
        <f>Проценты!$B$7</f>
        <v>1.0254663185962401E-2</v>
      </c>
      <c r="Q72" s="18">
        <f t="shared" ref="Q72:Q87" si="41">L72*N72</f>
        <v>2086909.14</v>
      </c>
      <c r="R72" s="9">
        <f t="shared" si="6"/>
        <v>1519371.73</v>
      </c>
      <c r="S72" s="9">
        <f t="shared" si="7"/>
        <v>15742.07</v>
      </c>
      <c r="T72" s="18">
        <f t="shared" ref="T72:T87" si="42">Q72-R72-S72-U72</f>
        <v>551795.34</v>
      </c>
      <c r="U72" s="51">
        <v>0</v>
      </c>
      <c r="V72" s="10">
        <v>44196</v>
      </c>
      <c r="W72" s="122" t="s">
        <v>63</v>
      </c>
      <c r="X72" s="122"/>
      <c r="Y72" s="122"/>
      <c r="Z72" s="122"/>
      <c r="AA72" s="122"/>
      <c r="AB72" s="122"/>
      <c r="AC72" s="122"/>
      <c r="AD72" s="9">
        <f t="shared" ref="AD72:AD87" si="43">IF(W72&gt;0,L72,0)</f>
        <v>45.1</v>
      </c>
      <c r="AE72" s="9">
        <f t="shared" ref="AE72:AE87" si="44">IF(W72&gt;0,Q72,0)</f>
        <v>2086909.14</v>
      </c>
      <c r="AF72" s="9">
        <f t="shared" si="11"/>
        <v>0</v>
      </c>
      <c r="AG72" s="9">
        <f t="shared" ref="AG72:AG87" si="45">IF(X72&gt;0,Q72,0)</f>
        <v>0</v>
      </c>
      <c r="AH72" s="122"/>
      <c r="AI72" s="122"/>
      <c r="AJ72" s="122"/>
      <c r="AK72" s="122"/>
      <c r="AL72" s="122"/>
      <c r="AM72" s="122"/>
      <c r="AN72" s="122"/>
      <c r="AO72" s="122"/>
      <c r="AP72" s="122"/>
      <c r="AQ72" s="122"/>
      <c r="AR72" s="122"/>
      <c r="AS72" s="122"/>
      <c r="AT72" s="122"/>
    </row>
    <row r="73" spans="1:46" hidden="1" x14ac:dyDescent="0.25">
      <c r="A73" s="122"/>
      <c r="B73" s="5" t="s">
        <v>15</v>
      </c>
      <c r="C73" s="6" t="s">
        <v>20</v>
      </c>
      <c r="D73" s="6"/>
      <c r="E73" s="6"/>
      <c r="F73" s="6"/>
      <c r="G73" s="6"/>
      <c r="H73" s="6"/>
      <c r="I73" s="7">
        <v>1</v>
      </c>
      <c r="J73" s="11">
        <v>1</v>
      </c>
      <c r="K73" s="122">
        <v>3</v>
      </c>
      <c r="L73" s="9">
        <v>57.6</v>
      </c>
      <c r="M73" s="15">
        <v>34038</v>
      </c>
      <c r="N73" s="50">
        <v>46272.93</v>
      </c>
      <c r="O73" s="99">
        <f>Проценты!$B$6</f>
        <v>0.98974533681403798</v>
      </c>
      <c r="P73" s="100">
        <f>Проценты!$B$7</f>
        <v>1.0254663185962401E-2</v>
      </c>
      <c r="Q73" s="18">
        <f t="shared" si="41"/>
        <v>2665320.77</v>
      </c>
      <c r="R73" s="9">
        <f t="shared" si="6"/>
        <v>1940483.62</v>
      </c>
      <c r="S73" s="9">
        <f t="shared" si="7"/>
        <v>20105.18</v>
      </c>
      <c r="T73" s="18">
        <f t="shared" si="42"/>
        <v>704731.97</v>
      </c>
      <c r="U73" s="51">
        <v>0</v>
      </c>
      <c r="V73" s="10">
        <v>44196</v>
      </c>
      <c r="W73" s="122" t="s">
        <v>63</v>
      </c>
      <c r="X73" s="122"/>
      <c r="Y73" s="122"/>
      <c r="Z73" s="122"/>
      <c r="AA73" s="122"/>
      <c r="AB73" s="122"/>
      <c r="AC73" s="122"/>
      <c r="AD73" s="9">
        <f t="shared" si="43"/>
        <v>57.6</v>
      </c>
      <c r="AE73" s="9">
        <f t="shared" si="44"/>
        <v>2665320.77</v>
      </c>
      <c r="AF73" s="9">
        <f t="shared" si="11"/>
        <v>0</v>
      </c>
      <c r="AG73" s="9">
        <f t="shared" si="45"/>
        <v>0</v>
      </c>
      <c r="AH73" s="122"/>
      <c r="AI73" s="122"/>
      <c r="AJ73" s="122"/>
      <c r="AK73" s="122"/>
      <c r="AL73" s="122"/>
      <c r="AM73" s="122"/>
      <c r="AN73" s="122"/>
      <c r="AO73" s="122"/>
      <c r="AP73" s="122"/>
      <c r="AQ73" s="122"/>
      <c r="AR73" s="122"/>
      <c r="AS73" s="122"/>
      <c r="AT73" s="122"/>
    </row>
    <row r="74" spans="1:46" hidden="1" x14ac:dyDescent="0.25">
      <c r="A74" s="122"/>
      <c r="B74" s="5" t="s">
        <v>16</v>
      </c>
      <c r="C74" s="6" t="s">
        <v>20</v>
      </c>
      <c r="D74" s="6"/>
      <c r="E74" s="6"/>
      <c r="F74" s="6"/>
      <c r="G74" s="6"/>
      <c r="H74" s="6"/>
      <c r="I74" s="7">
        <v>2</v>
      </c>
      <c r="J74" s="11">
        <v>1</v>
      </c>
      <c r="K74" s="122">
        <v>1</v>
      </c>
      <c r="L74" s="9">
        <v>35.700000000000003</v>
      </c>
      <c r="M74" s="15">
        <v>34038</v>
      </c>
      <c r="N74" s="50">
        <v>46272.93</v>
      </c>
      <c r="O74" s="99">
        <f>Проценты!$B$6</f>
        <v>0.98974533681403798</v>
      </c>
      <c r="P74" s="100">
        <f>Проценты!$B$7</f>
        <v>1.0254663185962401E-2</v>
      </c>
      <c r="Q74" s="18">
        <f t="shared" si="41"/>
        <v>1651943.6</v>
      </c>
      <c r="R74" s="9">
        <f t="shared" si="6"/>
        <v>1202695.58</v>
      </c>
      <c r="S74" s="9">
        <f t="shared" si="7"/>
        <v>12461.02</v>
      </c>
      <c r="T74" s="18">
        <f t="shared" si="42"/>
        <v>436787</v>
      </c>
      <c r="U74" s="51">
        <v>0</v>
      </c>
      <c r="V74" s="10">
        <v>44196</v>
      </c>
      <c r="W74" s="122" t="s">
        <v>63</v>
      </c>
      <c r="X74" s="122"/>
      <c r="Y74" s="122"/>
      <c r="Z74" s="122"/>
      <c r="AA74" s="122"/>
      <c r="AB74" s="122"/>
      <c r="AC74" s="122"/>
      <c r="AD74" s="9">
        <f t="shared" si="43"/>
        <v>35.700000000000003</v>
      </c>
      <c r="AE74" s="9">
        <f t="shared" si="44"/>
        <v>1651943.6</v>
      </c>
      <c r="AF74" s="9">
        <f t="shared" si="11"/>
        <v>0</v>
      </c>
      <c r="AG74" s="9">
        <f t="shared" si="45"/>
        <v>0</v>
      </c>
      <c r="AH74" s="122"/>
      <c r="AI74" s="122"/>
      <c r="AJ74" s="122"/>
      <c r="AK74" s="122"/>
      <c r="AL74" s="122"/>
      <c r="AM74" s="122"/>
      <c r="AN74" s="122"/>
      <c r="AO74" s="122"/>
      <c r="AP74" s="122"/>
      <c r="AQ74" s="122"/>
      <c r="AR74" s="122"/>
      <c r="AS74" s="122"/>
      <c r="AT74" s="122"/>
    </row>
    <row r="75" spans="1:46" hidden="1" x14ac:dyDescent="0.25">
      <c r="A75" s="122"/>
      <c r="B75" s="5" t="s">
        <v>17</v>
      </c>
      <c r="C75" s="6" t="s">
        <v>20</v>
      </c>
      <c r="D75" s="6"/>
      <c r="E75" s="6"/>
      <c r="F75" s="6"/>
      <c r="G75" s="6"/>
      <c r="H75" s="6"/>
      <c r="I75" s="7">
        <v>2</v>
      </c>
      <c r="J75" s="11">
        <v>1</v>
      </c>
      <c r="K75" s="122">
        <v>1</v>
      </c>
      <c r="L75" s="9">
        <v>35.4</v>
      </c>
      <c r="M75" s="15">
        <v>34038</v>
      </c>
      <c r="N75" s="50">
        <v>46272.93</v>
      </c>
      <c r="O75" s="99">
        <f>Проценты!$B$6</f>
        <v>0.98974533681403798</v>
      </c>
      <c r="P75" s="100">
        <f>Проценты!$B$7</f>
        <v>1.0254663185962401E-2</v>
      </c>
      <c r="Q75" s="18">
        <f t="shared" si="41"/>
        <v>1638061.72</v>
      </c>
      <c r="R75" s="9">
        <f t="shared" si="6"/>
        <v>1192588.8899999999</v>
      </c>
      <c r="S75" s="9">
        <f t="shared" si="7"/>
        <v>12356.31</v>
      </c>
      <c r="T75" s="18">
        <f t="shared" si="42"/>
        <v>433116.52</v>
      </c>
      <c r="U75" s="51">
        <v>0</v>
      </c>
      <c r="V75" s="10">
        <v>44196</v>
      </c>
      <c r="W75" s="122" t="s">
        <v>63</v>
      </c>
      <c r="X75" s="122"/>
      <c r="Y75" s="122"/>
      <c r="Z75" s="122"/>
      <c r="AA75" s="122"/>
      <c r="AB75" s="122"/>
      <c r="AC75" s="122"/>
      <c r="AD75" s="9">
        <f t="shared" si="43"/>
        <v>35.4</v>
      </c>
      <c r="AE75" s="9">
        <f t="shared" si="44"/>
        <v>1638061.72</v>
      </c>
      <c r="AF75" s="9">
        <f t="shared" si="11"/>
        <v>0</v>
      </c>
      <c r="AG75" s="9">
        <f t="shared" si="45"/>
        <v>0</v>
      </c>
      <c r="AH75" s="122"/>
      <c r="AI75" s="122"/>
      <c r="AJ75" s="122"/>
      <c r="AK75" s="122"/>
      <c r="AL75" s="122"/>
      <c r="AM75" s="122"/>
      <c r="AN75" s="122"/>
      <c r="AO75" s="122"/>
      <c r="AP75" s="122"/>
      <c r="AQ75" s="122"/>
      <c r="AR75" s="122"/>
      <c r="AS75" s="122"/>
      <c r="AT75" s="122"/>
    </row>
    <row r="76" spans="1:46" hidden="1" x14ac:dyDescent="0.25">
      <c r="A76" s="122"/>
      <c r="B76" s="5" t="s">
        <v>18</v>
      </c>
      <c r="C76" s="6" t="s">
        <v>20</v>
      </c>
      <c r="D76" s="6"/>
      <c r="E76" s="6"/>
      <c r="F76" s="6"/>
      <c r="G76" s="6"/>
      <c r="H76" s="6"/>
      <c r="I76" s="7">
        <v>3</v>
      </c>
      <c r="J76" s="11">
        <v>1</v>
      </c>
      <c r="K76" s="122">
        <v>2</v>
      </c>
      <c r="L76" s="9">
        <v>45.7</v>
      </c>
      <c r="M76" s="15">
        <v>34038</v>
      </c>
      <c r="N76" s="50">
        <v>46272.93</v>
      </c>
      <c r="O76" s="99">
        <f>Проценты!$B$6</f>
        <v>0.98974533681403798</v>
      </c>
      <c r="P76" s="100">
        <f>Проценты!$B$7</f>
        <v>1.0254663185962401E-2</v>
      </c>
      <c r="Q76" s="18">
        <f t="shared" si="41"/>
        <v>2114672.9</v>
      </c>
      <c r="R76" s="9">
        <f t="shared" si="6"/>
        <v>1539585.1</v>
      </c>
      <c r="S76" s="9">
        <f t="shared" si="7"/>
        <v>15951.5</v>
      </c>
      <c r="T76" s="18">
        <f t="shared" si="42"/>
        <v>559136.30000000005</v>
      </c>
      <c r="U76" s="51">
        <v>0</v>
      </c>
      <c r="V76" s="10">
        <v>44196</v>
      </c>
      <c r="W76" s="122" t="s">
        <v>63</v>
      </c>
      <c r="X76" s="122"/>
      <c r="Y76" s="122"/>
      <c r="Z76" s="122"/>
      <c r="AA76" s="122"/>
      <c r="AB76" s="122"/>
      <c r="AC76" s="122"/>
      <c r="AD76" s="9">
        <f t="shared" si="43"/>
        <v>45.7</v>
      </c>
      <c r="AE76" s="9">
        <f t="shared" si="44"/>
        <v>2114672.9</v>
      </c>
      <c r="AF76" s="9">
        <f t="shared" si="11"/>
        <v>0</v>
      </c>
      <c r="AG76" s="9">
        <f t="shared" si="45"/>
        <v>0</v>
      </c>
      <c r="AH76" s="122"/>
      <c r="AI76" s="122"/>
      <c r="AJ76" s="122"/>
      <c r="AK76" s="122"/>
      <c r="AL76" s="122"/>
      <c r="AM76" s="122"/>
      <c r="AN76" s="122"/>
      <c r="AO76" s="122"/>
      <c r="AP76" s="122"/>
      <c r="AQ76" s="122"/>
      <c r="AR76" s="122"/>
      <c r="AS76" s="122"/>
      <c r="AT76" s="122"/>
    </row>
    <row r="77" spans="1:46" hidden="1" x14ac:dyDescent="0.25">
      <c r="A77" s="122"/>
      <c r="B77" s="5" t="s">
        <v>19</v>
      </c>
      <c r="C77" s="6" t="s">
        <v>20</v>
      </c>
      <c r="D77" s="6"/>
      <c r="E77" s="6"/>
      <c r="F77" s="6"/>
      <c r="G77" s="6"/>
      <c r="H77" s="6"/>
      <c r="I77" s="7">
        <v>3</v>
      </c>
      <c r="J77" s="11">
        <v>1</v>
      </c>
      <c r="K77" s="122">
        <v>3</v>
      </c>
      <c r="L77" s="9">
        <v>56.1</v>
      </c>
      <c r="M77" s="15">
        <v>34038</v>
      </c>
      <c r="N77" s="50">
        <v>46272.93</v>
      </c>
      <c r="O77" s="99">
        <f>Проценты!$B$6</f>
        <v>0.98974533681403798</v>
      </c>
      <c r="P77" s="100">
        <f>Проценты!$B$7</f>
        <v>1.0254663185962401E-2</v>
      </c>
      <c r="Q77" s="18">
        <f t="shared" si="41"/>
        <v>2595911.37</v>
      </c>
      <c r="R77" s="9">
        <f t="shared" si="6"/>
        <v>1889950.19</v>
      </c>
      <c r="S77" s="9">
        <f t="shared" si="7"/>
        <v>19581.61</v>
      </c>
      <c r="T77" s="18">
        <f t="shared" si="42"/>
        <v>686379.57</v>
      </c>
      <c r="U77" s="51">
        <v>0</v>
      </c>
      <c r="V77" s="10">
        <v>44196</v>
      </c>
      <c r="W77" s="122" t="s">
        <v>63</v>
      </c>
      <c r="X77" s="122"/>
      <c r="Y77" s="122"/>
      <c r="Z77" s="122"/>
      <c r="AA77" s="122"/>
      <c r="AB77" s="122"/>
      <c r="AC77" s="122"/>
      <c r="AD77" s="9">
        <f t="shared" si="43"/>
        <v>56.1</v>
      </c>
      <c r="AE77" s="9">
        <f t="shared" si="44"/>
        <v>2595911.37</v>
      </c>
      <c r="AF77" s="9">
        <f t="shared" si="11"/>
        <v>0</v>
      </c>
      <c r="AG77" s="9">
        <f t="shared" si="45"/>
        <v>0</v>
      </c>
      <c r="AH77" s="122"/>
      <c r="AI77" s="122"/>
      <c r="AJ77" s="122"/>
      <c r="AK77" s="122"/>
      <c r="AL77" s="122"/>
      <c r="AM77" s="122"/>
      <c r="AN77" s="122"/>
      <c r="AO77" s="122"/>
      <c r="AP77" s="122"/>
      <c r="AQ77" s="122"/>
      <c r="AR77" s="122"/>
      <c r="AS77" s="122"/>
      <c r="AT77" s="122"/>
    </row>
    <row r="78" spans="1:46" hidden="1" x14ac:dyDescent="0.25">
      <c r="A78" s="122"/>
      <c r="B78" s="5" t="s">
        <v>22</v>
      </c>
      <c r="C78" s="6" t="s">
        <v>20</v>
      </c>
      <c r="D78" s="6"/>
      <c r="E78" s="6"/>
      <c r="F78" s="6"/>
      <c r="G78" s="6"/>
      <c r="H78" s="6"/>
      <c r="I78" s="7">
        <v>2</v>
      </c>
      <c r="J78" s="11">
        <v>1</v>
      </c>
      <c r="K78" s="122">
        <v>1</v>
      </c>
      <c r="L78" s="9">
        <v>35.5</v>
      </c>
      <c r="M78" s="15">
        <v>34038</v>
      </c>
      <c r="N78" s="50">
        <v>46272.93</v>
      </c>
      <c r="O78" s="99">
        <f>Проценты!$B$6</f>
        <v>0.98974533681403798</v>
      </c>
      <c r="P78" s="100">
        <f>Проценты!$B$7</f>
        <v>1.0254663185962401E-2</v>
      </c>
      <c r="Q78" s="18">
        <f t="shared" si="41"/>
        <v>1642689.02</v>
      </c>
      <c r="R78" s="9">
        <f t="shared" si="6"/>
        <v>1195957.79</v>
      </c>
      <c r="S78" s="9">
        <f t="shared" si="7"/>
        <v>12391.21</v>
      </c>
      <c r="T78" s="18">
        <f t="shared" si="42"/>
        <v>434340.02</v>
      </c>
      <c r="U78" s="51">
        <v>0</v>
      </c>
      <c r="V78" s="10">
        <v>44196</v>
      </c>
      <c r="W78" s="122" t="s">
        <v>63</v>
      </c>
      <c r="X78" s="122"/>
      <c r="Y78" s="122"/>
      <c r="Z78" s="122"/>
      <c r="AA78" s="122"/>
      <c r="AB78" s="122"/>
      <c r="AC78" s="122"/>
      <c r="AD78" s="9">
        <f t="shared" si="43"/>
        <v>35.5</v>
      </c>
      <c r="AE78" s="9">
        <f t="shared" si="44"/>
        <v>1642689.02</v>
      </c>
      <c r="AF78" s="9">
        <f t="shared" si="11"/>
        <v>0</v>
      </c>
      <c r="AG78" s="9">
        <f t="shared" si="45"/>
        <v>0</v>
      </c>
      <c r="AH78" s="122"/>
      <c r="AI78" s="122"/>
      <c r="AJ78" s="122"/>
      <c r="AK78" s="122"/>
      <c r="AL78" s="122"/>
      <c r="AM78" s="122"/>
      <c r="AN78" s="122"/>
      <c r="AO78" s="122"/>
      <c r="AP78" s="122"/>
      <c r="AQ78" s="122"/>
      <c r="AR78" s="122"/>
      <c r="AS78" s="122"/>
      <c r="AT78" s="122"/>
    </row>
    <row r="79" spans="1:46" hidden="1" x14ac:dyDescent="0.25">
      <c r="A79" s="122"/>
      <c r="B79" s="5" t="s">
        <v>23</v>
      </c>
      <c r="C79" s="6" t="s">
        <v>20</v>
      </c>
      <c r="D79" s="6"/>
      <c r="E79" s="6"/>
      <c r="F79" s="6"/>
      <c r="G79" s="6"/>
      <c r="H79" s="6"/>
      <c r="I79" s="7">
        <v>1</v>
      </c>
      <c r="J79" s="11">
        <v>1</v>
      </c>
      <c r="K79" s="122">
        <v>1</v>
      </c>
      <c r="L79" s="9">
        <v>35.5</v>
      </c>
      <c r="M79" s="15">
        <v>34038</v>
      </c>
      <c r="N79" s="50">
        <v>46272.93</v>
      </c>
      <c r="O79" s="99">
        <f>Проценты!$B$6</f>
        <v>0.98974533681403798</v>
      </c>
      <c r="P79" s="100">
        <f>Проценты!$B$7</f>
        <v>1.0254663185962401E-2</v>
      </c>
      <c r="Q79" s="18">
        <f t="shared" si="41"/>
        <v>1642689.02</v>
      </c>
      <c r="R79" s="9">
        <f t="shared" si="6"/>
        <v>1195957.79</v>
      </c>
      <c r="S79" s="9">
        <f t="shared" si="7"/>
        <v>12391.21</v>
      </c>
      <c r="T79" s="18">
        <f t="shared" si="42"/>
        <v>434340.02</v>
      </c>
      <c r="U79" s="51">
        <v>0</v>
      </c>
      <c r="V79" s="10">
        <v>44196</v>
      </c>
      <c r="W79" s="122" t="s">
        <v>63</v>
      </c>
      <c r="X79" s="122"/>
      <c r="Y79" s="122"/>
      <c r="Z79" s="122"/>
      <c r="AA79" s="122"/>
      <c r="AB79" s="122"/>
      <c r="AC79" s="122"/>
      <c r="AD79" s="9">
        <f t="shared" si="43"/>
        <v>35.5</v>
      </c>
      <c r="AE79" s="9">
        <f t="shared" si="44"/>
        <v>1642689.02</v>
      </c>
      <c r="AF79" s="9">
        <f t="shared" si="11"/>
        <v>0</v>
      </c>
      <c r="AG79" s="9">
        <f t="shared" si="45"/>
        <v>0</v>
      </c>
      <c r="AH79" s="122"/>
      <c r="AI79" s="122"/>
      <c r="AJ79" s="122"/>
      <c r="AK79" s="122"/>
      <c r="AL79" s="122"/>
      <c r="AM79" s="122"/>
      <c r="AN79" s="122"/>
      <c r="AO79" s="122"/>
      <c r="AP79" s="122"/>
      <c r="AQ79" s="122"/>
      <c r="AR79" s="122"/>
      <c r="AS79" s="122"/>
      <c r="AT79" s="122"/>
    </row>
    <row r="80" spans="1:46" hidden="1" x14ac:dyDescent="0.25">
      <c r="A80" s="122"/>
      <c r="B80" s="5" t="s">
        <v>25</v>
      </c>
      <c r="C80" s="6" t="s">
        <v>20</v>
      </c>
      <c r="D80" s="6"/>
      <c r="E80" s="6"/>
      <c r="F80" s="6"/>
      <c r="G80" s="6"/>
      <c r="H80" s="6"/>
      <c r="I80" s="7">
        <v>2</v>
      </c>
      <c r="J80" s="11">
        <v>1</v>
      </c>
      <c r="K80" s="122">
        <v>1</v>
      </c>
      <c r="L80" s="9">
        <v>34.700000000000003</v>
      </c>
      <c r="M80" s="15">
        <v>34038</v>
      </c>
      <c r="N80" s="50">
        <v>46272.93</v>
      </c>
      <c r="O80" s="99">
        <f>Проценты!$B$6</f>
        <v>0.98974533681403798</v>
      </c>
      <c r="P80" s="100">
        <f>Проценты!$B$7</f>
        <v>1.0254663185962401E-2</v>
      </c>
      <c r="Q80" s="18">
        <f t="shared" si="41"/>
        <v>1605670.67</v>
      </c>
      <c r="R80" s="9">
        <f t="shared" si="6"/>
        <v>1169006.6299999999</v>
      </c>
      <c r="S80" s="9">
        <f t="shared" si="7"/>
        <v>12111.97</v>
      </c>
      <c r="T80" s="18">
        <f t="shared" si="42"/>
        <v>424552.07</v>
      </c>
      <c r="U80" s="51">
        <v>0</v>
      </c>
      <c r="V80" s="10">
        <v>44196</v>
      </c>
      <c r="W80" s="122" t="s">
        <v>63</v>
      </c>
      <c r="X80" s="122"/>
      <c r="Y80" s="122"/>
      <c r="Z80" s="122"/>
      <c r="AA80" s="122"/>
      <c r="AB80" s="122"/>
      <c r="AC80" s="122"/>
      <c r="AD80" s="9">
        <f t="shared" si="43"/>
        <v>34.700000000000003</v>
      </c>
      <c r="AE80" s="9">
        <f t="shared" si="44"/>
        <v>1605670.67</v>
      </c>
      <c r="AF80" s="9">
        <f t="shared" si="11"/>
        <v>0</v>
      </c>
      <c r="AG80" s="9">
        <f t="shared" si="45"/>
        <v>0</v>
      </c>
      <c r="AH80" s="122"/>
      <c r="AI80" s="122"/>
      <c r="AJ80" s="122"/>
      <c r="AK80" s="122"/>
      <c r="AL80" s="122"/>
      <c r="AM80" s="122"/>
      <c r="AN80" s="122"/>
      <c r="AO80" s="122"/>
      <c r="AP80" s="122"/>
      <c r="AQ80" s="122"/>
      <c r="AR80" s="122"/>
      <c r="AS80" s="122"/>
      <c r="AT80" s="122"/>
    </row>
    <row r="81" spans="1:46" hidden="1" x14ac:dyDescent="0.25">
      <c r="A81" s="122"/>
      <c r="B81" s="5" t="s">
        <v>49</v>
      </c>
      <c r="C81" s="6" t="s">
        <v>20</v>
      </c>
      <c r="D81" s="6"/>
      <c r="E81" s="6"/>
      <c r="F81" s="6"/>
      <c r="G81" s="6"/>
      <c r="H81" s="6"/>
      <c r="I81" s="7">
        <v>1</v>
      </c>
      <c r="J81" s="11">
        <v>1</v>
      </c>
      <c r="K81" s="122">
        <v>1</v>
      </c>
      <c r="L81" s="9">
        <v>35.700000000000003</v>
      </c>
      <c r="M81" s="15">
        <v>34038</v>
      </c>
      <c r="N81" s="50">
        <v>46272.93</v>
      </c>
      <c r="O81" s="99">
        <f>Проценты!$B$6</f>
        <v>0.98974533681403798</v>
      </c>
      <c r="P81" s="100">
        <f>Проценты!$B$7</f>
        <v>1.0254663185962401E-2</v>
      </c>
      <c r="Q81" s="18">
        <f t="shared" si="41"/>
        <v>1651943.6</v>
      </c>
      <c r="R81" s="9">
        <f t="shared" si="6"/>
        <v>1202695.58</v>
      </c>
      <c r="S81" s="9">
        <f t="shared" si="7"/>
        <v>12461.02</v>
      </c>
      <c r="T81" s="18">
        <f t="shared" si="42"/>
        <v>436787</v>
      </c>
      <c r="U81" s="51">
        <v>0</v>
      </c>
      <c r="V81" s="10">
        <v>44196</v>
      </c>
      <c r="W81" s="122" t="s">
        <v>63</v>
      </c>
      <c r="X81" s="122"/>
      <c r="Y81" s="122"/>
      <c r="Z81" s="122"/>
      <c r="AA81" s="122"/>
      <c r="AB81" s="122"/>
      <c r="AC81" s="122"/>
      <c r="AD81" s="9">
        <f t="shared" si="43"/>
        <v>35.700000000000003</v>
      </c>
      <c r="AE81" s="9">
        <f t="shared" si="44"/>
        <v>1651943.6</v>
      </c>
      <c r="AF81" s="9">
        <f t="shared" si="11"/>
        <v>0</v>
      </c>
      <c r="AG81" s="9">
        <f t="shared" si="45"/>
        <v>0</v>
      </c>
      <c r="AH81" s="122"/>
      <c r="AI81" s="122"/>
      <c r="AJ81" s="122"/>
      <c r="AK81" s="122"/>
      <c r="AL81" s="122"/>
      <c r="AM81" s="122"/>
      <c r="AN81" s="122"/>
      <c r="AO81" s="122"/>
      <c r="AP81" s="122"/>
      <c r="AQ81" s="122"/>
      <c r="AR81" s="122"/>
      <c r="AS81" s="122"/>
      <c r="AT81" s="122"/>
    </row>
    <row r="82" spans="1:46" hidden="1" x14ac:dyDescent="0.25">
      <c r="A82" s="122"/>
      <c r="B82" s="5" t="s">
        <v>26</v>
      </c>
      <c r="C82" s="6" t="s">
        <v>20</v>
      </c>
      <c r="D82" s="6"/>
      <c r="E82" s="6"/>
      <c r="F82" s="6"/>
      <c r="G82" s="6"/>
      <c r="H82" s="6"/>
      <c r="I82" s="7">
        <v>6</v>
      </c>
      <c r="J82" s="11">
        <v>1</v>
      </c>
      <c r="K82" s="122">
        <v>3</v>
      </c>
      <c r="L82" s="9">
        <v>58.9</v>
      </c>
      <c r="M82" s="15">
        <v>34038</v>
      </c>
      <c r="N82" s="50">
        <v>46272.93</v>
      </c>
      <c r="O82" s="99">
        <f>Проценты!$B$6</f>
        <v>0.98974533681403798</v>
      </c>
      <c r="P82" s="100">
        <f>Проценты!$B$7</f>
        <v>1.0254663185962401E-2</v>
      </c>
      <c r="Q82" s="18">
        <f t="shared" si="41"/>
        <v>2725475.58</v>
      </c>
      <c r="R82" s="9">
        <f t="shared" si="6"/>
        <v>1984279.26</v>
      </c>
      <c r="S82" s="9">
        <f t="shared" si="7"/>
        <v>20558.939999999999</v>
      </c>
      <c r="T82" s="18">
        <f t="shared" si="42"/>
        <v>720637.38</v>
      </c>
      <c r="U82" s="51">
        <v>0</v>
      </c>
      <c r="V82" s="10">
        <v>44196</v>
      </c>
      <c r="W82" s="122" t="s">
        <v>63</v>
      </c>
      <c r="X82" s="122"/>
      <c r="Y82" s="122"/>
      <c r="Z82" s="122"/>
      <c r="AA82" s="122"/>
      <c r="AB82" s="122"/>
      <c r="AC82" s="122"/>
      <c r="AD82" s="9">
        <f t="shared" si="43"/>
        <v>58.9</v>
      </c>
      <c r="AE82" s="9">
        <f t="shared" si="44"/>
        <v>2725475.58</v>
      </c>
      <c r="AF82" s="9">
        <f t="shared" si="11"/>
        <v>0</v>
      </c>
      <c r="AG82" s="9">
        <f t="shared" si="45"/>
        <v>0</v>
      </c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</row>
    <row r="83" spans="1:46" hidden="1" x14ac:dyDescent="0.25">
      <c r="A83" s="122"/>
      <c r="B83" s="5" t="s">
        <v>50</v>
      </c>
      <c r="C83" s="6" t="s">
        <v>20</v>
      </c>
      <c r="D83" s="6"/>
      <c r="E83" s="6"/>
      <c r="F83" s="6"/>
      <c r="G83" s="6"/>
      <c r="H83" s="6"/>
      <c r="I83" s="7">
        <v>2</v>
      </c>
      <c r="J83" s="11">
        <v>1</v>
      </c>
      <c r="K83" s="122">
        <v>2</v>
      </c>
      <c r="L83" s="9">
        <v>44.8</v>
      </c>
      <c r="M83" s="15">
        <v>34038</v>
      </c>
      <c r="N83" s="50">
        <v>46272.93</v>
      </c>
      <c r="O83" s="99">
        <f>Проценты!$B$6</f>
        <v>0.98974533681403798</v>
      </c>
      <c r="P83" s="100">
        <f>Проценты!$B$7</f>
        <v>1.0254663185962401E-2</v>
      </c>
      <c r="Q83" s="18">
        <f t="shared" si="41"/>
        <v>2073027.26</v>
      </c>
      <c r="R83" s="9">
        <f t="shared" si="6"/>
        <v>1509265.04</v>
      </c>
      <c r="S83" s="9">
        <f t="shared" si="7"/>
        <v>15637.36</v>
      </c>
      <c r="T83" s="18">
        <f t="shared" si="42"/>
        <v>548124.86</v>
      </c>
      <c r="U83" s="51">
        <v>0</v>
      </c>
      <c r="V83" s="10">
        <v>44196</v>
      </c>
      <c r="W83" s="122" t="s">
        <v>63</v>
      </c>
      <c r="X83" s="122"/>
      <c r="Y83" s="122"/>
      <c r="Z83" s="122"/>
      <c r="AA83" s="122"/>
      <c r="AB83" s="122"/>
      <c r="AC83" s="122"/>
      <c r="AD83" s="9">
        <f t="shared" si="43"/>
        <v>44.8</v>
      </c>
      <c r="AE83" s="9">
        <f t="shared" si="44"/>
        <v>2073027.26</v>
      </c>
      <c r="AF83" s="9">
        <f t="shared" si="11"/>
        <v>0</v>
      </c>
      <c r="AG83" s="9">
        <f t="shared" si="45"/>
        <v>0</v>
      </c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</row>
    <row r="84" spans="1:46" hidden="1" x14ac:dyDescent="0.25">
      <c r="A84" s="122"/>
      <c r="B84" s="5" t="s">
        <v>27</v>
      </c>
      <c r="C84" s="6" t="s">
        <v>20</v>
      </c>
      <c r="D84" s="6"/>
      <c r="E84" s="6"/>
      <c r="F84" s="6"/>
      <c r="G84" s="6"/>
      <c r="H84" s="6"/>
      <c r="I84" s="7">
        <v>2</v>
      </c>
      <c r="J84" s="11">
        <v>1</v>
      </c>
      <c r="K84" s="122"/>
      <c r="L84" s="9">
        <v>35</v>
      </c>
      <c r="M84" s="15">
        <v>34038</v>
      </c>
      <c r="N84" s="50">
        <v>46272.93</v>
      </c>
      <c r="O84" s="99">
        <f>Проценты!$B$6</f>
        <v>0.98974533681403798</v>
      </c>
      <c r="P84" s="100">
        <f>Проценты!$B$7</f>
        <v>1.0254663185962401E-2</v>
      </c>
      <c r="Q84" s="18">
        <f t="shared" si="41"/>
        <v>1619552.55</v>
      </c>
      <c r="R84" s="9">
        <f t="shared" si="6"/>
        <v>1179113.31</v>
      </c>
      <c r="S84" s="9">
        <f t="shared" si="7"/>
        <v>12216.69</v>
      </c>
      <c r="T84" s="18">
        <f t="shared" si="42"/>
        <v>428222.55</v>
      </c>
      <c r="U84" s="51">
        <v>0</v>
      </c>
      <c r="V84" s="10">
        <v>44196</v>
      </c>
      <c r="W84" s="122" t="s">
        <v>63</v>
      </c>
      <c r="X84" s="122"/>
      <c r="Y84" s="122"/>
      <c r="Z84" s="122"/>
      <c r="AA84" s="122"/>
      <c r="AB84" s="122"/>
      <c r="AC84" s="122"/>
      <c r="AD84" s="9">
        <f t="shared" si="43"/>
        <v>35</v>
      </c>
      <c r="AE84" s="9">
        <f t="shared" si="44"/>
        <v>1619552.55</v>
      </c>
      <c r="AF84" s="9">
        <f t="shared" si="11"/>
        <v>0</v>
      </c>
      <c r="AG84" s="9">
        <f t="shared" si="45"/>
        <v>0</v>
      </c>
      <c r="AH84" s="122"/>
      <c r="AI84" s="122"/>
      <c r="AJ84" s="122"/>
      <c r="AK84" s="122"/>
      <c r="AL84" s="122"/>
      <c r="AM84" s="122"/>
      <c r="AN84" s="122"/>
      <c r="AO84" s="122"/>
      <c r="AP84" s="122"/>
      <c r="AQ84" s="122"/>
      <c r="AR84" s="122"/>
      <c r="AS84" s="122"/>
      <c r="AT84" s="122"/>
    </row>
    <row r="85" spans="1:46" hidden="1" x14ac:dyDescent="0.25">
      <c r="A85" s="122"/>
      <c r="B85" s="5" t="s">
        <v>28</v>
      </c>
      <c r="C85" s="6" t="s">
        <v>20</v>
      </c>
      <c r="D85" s="6"/>
      <c r="E85" s="6"/>
      <c r="F85" s="6"/>
      <c r="G85" s="6"/>
      <c r="H85" s="6"/>
      <c r="I85" s="7">
        <v>1</v>
      </c>
      <c r="J85" s="11">
        <v>1</v>
      </c>
      <c r="K85" s="122"/>
      <c r="L85" s="9">
        <v>34.5</v>
      </c>
      <c r="M85" s="15">
        <v>34038</v>
      </c>
      <c r="N85" s="50">
        <v>46272.93</v>
      </c>
      <c r="O85" s="99">
        <f>Проценты!$B$6</f>
        <v>0.98974533681403798</v>
      </c>
      <c r="P85" s="100">
        <f>Проценты!$B$7</f>
        <v>1.0254663185962401E-2</v>
      </c>
      <c r="Q85" s="18">
        <f t="shared" si="41"/>
        <v>1596416.09</v>
      </c>
      <c r="R85" s="9">
        <f t="shared" si="6"/>
        <v>1162268.8400000001</v>
      </c>
      <c r="S85" s="9">
        <f t="shared" si="7"/>
        <v>12042.16</v>
      </c>
      <c r="T85" s="18">
        <f t="shared" si="42"/>
        <v>422105.09</v>
      </c>
      <c r="U85" s="51">
        <v>0</v>
      </c>
      <c r="V85" s="10">
        <v>44196</v>
      </c>
      <c r="W85" s="122" t="s">
        <v>63</v>
      </c>
      <c r="X85" s="122"/>
      <c r="Y85" s="122"/>
      <c r="Z85" s="122"/>
      <c r="AA85" s="122"/>
      <c r="AB85" s="122"/>
      <c r="AC85" s="122"/>
      <c r="AD85" s="9">
        <f t="shared" si="43"/>
        <v>34.5</v>
      </c>
      <c r="AE85" s="9">
        <f t="shared" si="44"/>
        <v>1596416.09</v>
      </c>
      <c r="AF85" s="9">
        <f t="shared" si="11"/>
        <v>0</v>
      </c>
      <c r="AG85" s="9">
        <f t="shared" si="45"/>
        <v>0</v>
      </c>
      <c r="AH85" s="122"/>
      <c r="AI85" s="122"/>
      <c r="AJ85" s="122"/>
      <c r="AK85" s="122"/>
      <c r="AL85" s="122"/>
      <c r="AM85" s="122"/>
      <c r="AN85" s="122"/>
      <c r="AO85" s="122"/>
      <c r="AP85" s="122"/>
      <c r="AQ85" s="122"/>
      <c r="AR85" s="122"/>
      <c r="AS85" s="122"/>
      <c r="AT85" s="122"/>
    </row>
    <row r="86" spans="1:46" hidden="1" x14ac:dyDescent="0.25">
      <c r="A86" s="122"/>
      <c r="B86" s="5" t="s">
        <v>29</v>
      </c>
      <c r="C86" s="6" t="s">
        <v>20</v>
      </c>
      <c r="D86" s="6"/>
      <c r="E86" s="6"/>
      <c r="F86" s="6"/>
      <c r="G86" s="6"/>
      <c r="H86" s="6"/>
      <c r="I86" s="7">
        <v>1</v>
      </c>
      <c r="J86" s="11">
        <v>1</v>
      </c>
      <c r="K86" s="122"/>
      <c r="L86" s="9">
        <v>58.7</v>
      </c>
      <c r="M86" s="15">
        <v>34038</v>
      </c>
      <c r="N86" s="50">
        <v>46272.93</v>
      </c>
      <c r="O86" s="99">
        <f>Проценты!$B$6</f>
        <v>0.98974533681403798</v>
      </c>
      <c r="P86" s="100">
        <f>Проценты!$B$7</f>
        <v>1.0254663185962401E-2</v>
      </c>
      <c r="Q86" s="18">
        <f t="shared" si="41"/>
        <v>2716220.99</v>
      </c>
      <c r="R86" s="9">
        <f t="shared" si="6"/>
        <v>1977541.47</v>
      </c>
      <c r="S86" s="9">
        <f t="shared" si="7"/>
        <v>20489.13</v>
      </c>
      <c r="T86" s="18">
        <f t="shared" si="42"/>
        <v>718190.39</v>
      </c>
      <c r="U86" s="51">
        <v>0</v>
      </c>
      <c r="V86" s="10">
        <v>44196</v>
      </c>
      <c r="W86" s="122" t="s">
        <v>63</v>
      </c>
      <c r="X86" s="122"/>
      <c r="Y86" s="122"/>
      <c r="Z86" s="122"/>
      <c r="AA86" s="122"/>
      <c r="AB86" s="122"/>
      <c r="AC86" s="122"/>
      <c r="AD86" s="9">
        <f t="shared" si="43"/>
        <v>58.7</v>
      </c>
      <c r="AE86" s="9">
        <f t="shared" si="44"/>
        <v>2716220.99</v>
      </c>
      <c r="AF86" s="9">
        <f t="shared" si="11"/>
        <v>0</v>
      </c>
      <c r="AG86" s="9">
        <f t="shared" si="45"/>
        <v>0</v>
      </c>
      <c r="AH86" s="122"/>
      <c r="AI86" s="122"/>
      <c r="AJ86" s="122"/>
      <c r="AK86" s="122"/>
      <c r="AL86" s="122"/>
      <c r="AM86" s="122"/>
      <c r="AN86" s="122"/>
      <c r="AO86" s="122"/>
      <c r="AP86" s="122"/>
      <c r="AQ86" s="122"/>
      <c r="AR86" s="122"/>
      <c r="AS86" s="122"/>
      <c r="AT86" s="122"/>
    </row>
    <row r="87" spans="1:46" hidden="1" x14ac:dyDescent="0.25">
      <c r="A87" s="122"/>
      <c r="B87" s="5" t="s">
        <v>30</v>
      </c>
      <c r="C87" s="6" t="s">
        <v>20</v>
      </c>
      <c r="D87" s="6"/>
      <c r="E87" s="6"/>
      <c r="F87" s="6"/>
      <c r="G87" s="6"/>
      <c r="H87" s="6"/>
      <c r="I87" s="7">
        <v>1</v>
      </c>
      <c r="J87" s="11">
        <v>1</v>
      </c>
      <c r="K87" s="122"/>
      <c r="L87" s="9">
        <v>44.6</v>
      </c>
      <c r="M87" s="15">
        <v>34038</v>
      </c>
      <c r="N87" s="50">
        <v>46272.93</v>
      </c>
      <c r="O87" s="99">
        <f>Проценты!$B$6</f>
        <v>0.98974533681403798</v>
      </c>
      <c r="P87" s="100">
        <f>Проценты!$B$7</f>
        <v>1.0254663185962401E-2</v>
      </c>
      <c r="Q87" s="18">
        <f t="shared" si="41"/>
        <v>2063772.68</v>
      </c>
      <c r="R87" s="9">
        <f t="shared" si="6"/>
        <v>1502527.25</v>
      </c>
      <c r="S87" s="9">
        <f t="shared" si="7"/>
        <v>15567.55</v>
      </c>
      <c r="T87" s="18">
        <f t="shared" si="42"/>
        <v>545677.88</v>
      </c>
      <c r="U87" s="51">
        <v>0</v>
      </c>
      <c r="V87" s="10">
        <v>44196</v>
      </c>
      <c r="W87" s="122" t="s">
        <v>63</v>
      </c>
      <c r="X87" s="122"/>
      <c r="Y87" s="122"/>
      <c r="Z87" s="122"/>
      <c r="AA87" s="122"/>
      <c r="AB87" s="122"/>
      <c r="AC87" s="122"/>
      <c r="AD87" s="9">
        <f t="shared" si="43"/>
        <v>44.6</v>
      </c>
      <c r="AE87" s="9">
        <f t="shared" si="44"/>
        <v>2063772.68</v>
      </c>
      <c r="AF87" s="9">
        <f t="shared" si="11"/>
        <v>0</v>
      </c>
      <c r="AG87" s="9">
        <f t="shared" si="45"/>
        <v>0</v>
      </c>
      <c r="AH87" s="122"/>
      <c r="AI87" s="122"/>
      <c r="AJ87" s="122"/>
      <c r="AK87" s="122"/>
      <c r="AL87" s="122"/>
      <c r="AM87" s="122"/>
      <c r="AN87" s="122"/>
      <c r="AO87" s="122"/>
      <c r="AP87" s="122"/>
      <c r="AQ87" s="122"/>
      <c r="AR87" s="122"/>
      <c r="AS87" s="122"/>
      <c r="AT87" s="122"/>
    </row>
    <row r="88" spans="1:46" x14ac:dyDescent="0.25">
      <c r="A88" s="122">
        <v>5</v>
      </c>
      <c r="B88" s="5" t="s">
        <v>53</v>
      </c>
      <c r="C88" s="6"/>
      <c r="D88" s="6"/>
      <c r="E88" s="6"/>
      <c r="F88" s="6"/>
      <c r="G88" s="6"/>
      <c r="H88" s="6"/>
      <c r="I88" s="7">
        <f>SUM(I89:I96)</f>
        <v>20</v>
      </c>
      <c r="J88" s="7">
        <f t="shared" ref="J88:L88" si="46">SUM(J89:J96)</f>
        <v>8</v>
      </c>
      <c r="K88" s="7">
        <f t="shared" si="46"/>
        <v>18</v>
      </c>
      <c r="L88" s="8">
        <f t="shared" si="46"/>
        <v>423.9</v>
      </c>
      <c r="M88" s="15">
        <v>34038</v>
      </c>
      <c r="N88" s="50">
        <v>46272.93</v>
      </c>
      <c r="O88" s="99">
        <f>Проценты!$B$6</f>
        <v>0.98974533681403798</v>
      </c>
      <c r="P88" s="100">
        <f>Проценты!$B$7</f>
        <v>1.0254663185962401E-2</v>
      </c>
      <c r="Q88" s="8">
        <f t="shared" ref="Q88:U88" si="47">SUM(Q89:Q96)</f>
        <v>19615095.02</v>
      </c>
      <c r="R88" s="9">
        <f t="shared" si="6"/>
        <v>14280746.66</v>
      </c>
      <c r="S88" s="9">
        <f t="shared" si="7"/>
        <v>147961.54</v>
      </c>
      <c r="T88" s="8">
        <f t="shared" si="47"/>
        <v>5186386.82</v>
      </c>
      <c r="U88" s="8">
        <f t="shared" si="47"/>
        <v>0</v>
      </c>
      <c r="V88" s="10">
        <v>44196</v>
      </c>
      <c r="W88" s="122"/>
      <c r="X88" s="122"/>
      <c r="Y88" s="122"/>
      <c r="Z88" s="122"/>
      <c r="AA88" s="122"/>
      <c r="AB88" s="122"/>
      <c r="AC88" s="122"/>
      <c r="AD88" s="8">
        <f t="shared" ref="AD88:AP88" si="48">SUM(AD89:AD96)</f>
        <v>372.4</v>
      </c>
      <c r="AE88" s="8">
        <f t="shared" si="48"/>
        <v>17232039.120000001</v>
      </c>
      <c r="AF88" s="8">
        <f t="shared" si="48"/>
        <v>51.5</v>
      </c>
      <c r="AG88" s="8">
        <f t="shared" si="48"/>
        <v>2383055.9</v>
      </c>
      <c r="AH88" s="8">
        <f t="shared" si="48"/>
        <v>0</v>
      </c>
      <c r="AI88" s="8">
        <f t="shared" si="48"/>
        <v>0</v>
      </c>
      <c r="AJ88" s="8">
        <f t="shared" si="48"/>
        <v>0</v>
      </c>
      <c r="AK88" s="8">
        <f t="shared" si="48"/>
        <v>0</v>
      </c>
      <c r="AL88" s="8">
        <f t="shared" si="48"/>
        <v>0</v>
      </c>
      <c r="AM88" s="8">
        <f t="shared" si="48"/>
        <v>0</v>
      </c>
      <c r="AN88" s="8">
        <f t="shared" si="48"/>
        <v>0</v>
      </c>
      <c r="AO88" s="8">
        <f t="shared" si="48"/>
        <v>0</v>
      </c>
      <c r="AP88" s="8">
        <f t="shared" si="48"/>
        <v>0</v>
      </c>
      <c r="AQ88" s="122"/>
      <c r="AR88" s="122"/>
      <c r="AS88" s="122"/>
      <c r="AT88" s="122"/>
    </row>
    <row r="89" spans="1:46" hidden="1" x14ac:dyDescent="0.25">
      <c r="A89" s="122"/>
      <c r="B89" s="5" t="s">
        <v>14</v>
      </c>
      <c r="C89" s="6" t="s">
        <v>20</v>
      </c>
      <c r="D89" s="6"/>
      <c r="E89" s="6"/>
      <c r="F89" s="6"/>
      <c r="G89" s="6"/>
      <c r="H89" s="6"/>
      <c r="I89" s="7">
        <v>2</v>
      </c>
      <c r="J89" s="11">
        <v>1</v>
      </c>
      <c r="K89" s="122">
        <v>2</v>
      </c>
      <c r="L89" s="15">
        <v>50.6</v>
      </c>
      <c r="M89" s="15">
        <v>34038</v>
      </c>
      <c r="N89" s="50">
        <v>46272.93</v>
      </c>
      <c r="O89" s="99">
        <f>Проценты!$B$6</f>
        <v>0.98974533681403798</v>
      </c>
      <c r="P89" s="100">
        <f>Проценты!$B$7</f>
        <v>1.0254663185962401E-2</v>
      </c>
      <c r="Q89" s="18">
        <f t="shared" ref="Q89:Q96" si="49">L89*N89</f>
        <v>2341410.2599999998</v>
      </c>
      <c r="R89" s="9">
        <f t="shared" ref="R89:R152" si="50">L89*M89*O89</f>
        <v>1704660.96</v>
      </c>
      <c r="S89" s="9">
        <f t="shared" ref="S89:S152" si="51">L89*M89*P89</f>
        <v>17661.84</v>
      </c>
      <c r="T89" s="18">
        <f t="shared" ref="T89:T96" si="52">Q89-R89-S89-U89</f>
        <v>619087.46</v>
      </c>
      <c r="U89" s="51">
        <v>0</v>
      </c>
      <c r="V89" s="10">
        <v>44196</v>
      </c>
      <c r="W89" s="122" t="s">
        <v>63</v>
      </c>
      <c r="X89" s="122"/>
      <c r="Y89" s="122"/>
      <c r="Z89" s="122"/>
      <c r="AA89" s="122"/>
      <c r="AB89" s="122"/>
      <c r="AC89" s="122"/>
      <c r="AD89" s="9">
        <f t="shared" si="27"/>
        <v>50.6</v>
      </c>
      <c r="AE89" s="9">
        <f t="shared" ref="AE89:AE96" si="53">IF(W89&gt;0,Q89,0)</f>
        <v>2341410.2599999998</v>
      </c>
      <c r="AF89" s="9">
        <f t="shared" ref="AF89:AF152" si="54">IF(X89&gt;0,L89,0)</f>
        <v>0</v>
      </c>
      <c r="AG89" s="9">
        <f t="shared" ref="AG89:AG96" si="55">IF(X89&gt;0,Q89,0)</f>
        <v>0</v>
      </c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</row>
    <row r="90" spans="1:46" hidden="1" x14ac:dyDescent="0.25">
      <c r="A90" s="122"/>
      <c r="B90" s="5" t="s">
        <v>15</v>
      </c>
      <c r="C90" s="6" t="s">
        <v>20</v>
      </c>
      <c r="D90" s="6"/>
      <c r="E90" s="6"/>
      <c r="F90" s="6"/>
      <c r="G90" s="6"/>
      <c r="H90" s="6"/>
      <c r="I90" s="7">
        <v>2</v>
      </c>
      <c r="J90" s="11">
        <v>1</v>
      </c>
      <c r="K90" s="122">
        <v>2</v>
      </c>
      <c r="L90" s="9">
        <v>46.3</v>
      </c>
      <c r="M90" s="15">
        <v>34038</v>
      </c>
      <c r="N90" s="50">
        <v>46272.93</v>
      </c>
      <c r="O90" s="99">
        <f>Проценты!$B$6</f>
        <v>0.98974533681403798</v>
      </c>
      <c r="P90" s="100">
        <f>Проценты!$B$7</f>
        <v>1.0254663185962401E-2</v>
      </c>
      <c r="Q90" s="18">
        <f t="shared" si="49"/>
        <v>2142436.66</v>
      </c>
      <c r="R90" s="9">
        <f t="shared" si="50"/>
        <v>1559798.47</v>
      </c>
      <c r="S90" s="9">
        <f t="shared" si="51"/>
        <v>16160.93</v>
      </c>
      <c r="T90" s="18">
        <f t="shared" si="52"/>
        <v>566477.26</v>
      </c>
      <c r="U90" s="51">
        <v>0</v>
      </c>
      <c r="V90" s="10">
        <v>44196</v>
      </c>
      <c r="W90" s="122" t="s">
        <v>63</v>
      </c>
      <c r="X90" s="122"/>
      <c r="Y90" s="122"/>
      <c r="Z90" s="122"/>
      <c r="AA90" s="122"/>
      <c r="AB90" s="122"/>
      <c r="AC90" s="122"/>
      <c r="AD90" s="9">
        <f t="shared" si="27"/>
        <v>46.3</v>
      </c>
      <c r="AE90" s="9">
        <f t="shared" si="53"/>
        <v>2142436.66</v>
      </c>
      <c r="AF90" s="9">
        <f t="shared" si="54"/>
        <v>0</v>
      </c>
      <c r="AG90" s="9">
        <f t="shared" si="55"/>
        <v>0</v>
      </c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</row>
    <row r="91" spans="1:46" hidden="1" x14ac:dyDescent="0.25">
      <c r="A91" s="122"/>
      <c r="B91" s="5" t="s">
        <v>16</v>
      </c>
      <c r="C91" s="6" t="s">
        <v>20</v>
      </c>
      <c r="D91" s="6"/>
      <c r="E91" s="6"/>
      <c r="F91" s="6"/>
      <c r="G91" s="6"/>
      <c r="H91" s="6"/>
      <c r="I91" s="7">
        <v>3</v>
      </c>
      <c r="J91" s="11">
        <v>1</v>
      </c>
      <c r="K91" s="122">
        <v>2</v>
      </c>
      <c r="L91" s="9">
        <v>63.1</v>
      </c>
      <c r="M91" s="15">
        <v>34038</v>
      </c>
      <c r="N91" s="50">
        <v>46272.93</v>
      </c>
      <c r="O91" s="99">
        <f>Проценты!$B$6</f>
        <v>0.98974533681403798</v>
      </c>
      <c r="P91" s="100">
        <f>Проценты!$B$7</f>
        <v>1.0254663185962401E-2</v>
      </c>
      <c r="Q91" s="18">
        <f t="shared" si="49"/>
        <v>2919821.88</v>
      </c>
      <c r="R91" s="9">
        <f t="shared" si="50"/>
        <v>2125772.86</v>
      </c>
      <c r="S91" s="9">
        <f t="shared" si="51"/>
        <v>22024.94</v>
      </c>
      <c r="T91" s="18">
        <f t="shared" si="52"/>
        <v>772024.08</v>
      </c>
      <c r="U91" s="51">
        <v>0</v>
      </c>
      <c r="V91" s="10">
        <v>44196</v>
      </c>
      <c r="W91" s="122" t="s">
        <v>63</v>
      </c>
      <c r="X91" s="122"/>
      <c r="Y91" s="122"/>
      <c r="Z91" s="122"/>
      <c r="AA91" s="122"/>
      <c r="AB91" s="122"/>
      <c r="AC91" s="122"/>
      <c r="AD91" s="9">
        <f t="shared" si="27"/>
        <v>63.1</v>
      </c>
      <c r="AE91" s="9">
        <f t="shared" si="53"/>
        <v>2919821.88</v>
      </c>
      <c r="AF91" s="9">
        <f t="shared" si="54"/>
        <v>0</v>
      </c>
      <c r="AG91" s="9">
        <f t="shared" si="55"/>
        <v>0</v>
      </c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</row>
    <row r="92" spans="1:46" hidden="1" x14ac:dyDescent="0.25">
      <c r="A92" s="122"/>
      <c r="B92" s="5" t="s">
        <v>17</v>
      </c>
      <c r="C92" s="6" t="s">
        <v>20</v>
      </c>
      <c r="D92" s="6"/>
      <c r="E92" s="6"/>
      <c r="F92" s="6"/>
      <c r="G92" s="6"/>
      <c r="H92" s="6"/>
      <c r="I92" s="7">
        <v>2</v>
      </c>
      <c r="J92" s="11">
        <v>1</v>
      </c>
      <c r="K92" s="122">
        <v>3</v>
      </c>
      <c r="L92" s="9">
        <v>52.4</v>
      </c>
      <c r="M92" s="15">
        <v>34038</v>
      </c>
      <c r="N92" s="50">
        <v>46272.93</v>
      </c>
      <c r="O92" s="99">
        <f>Проценты!$B$6</f>
        <v>0.98974533681403798</v>
      </c>
      <c r="P92" s="100">
        <f>Проценты!$B$7</f>
        <v>1.0254663185962401E-2</v>
      </c>
      <c r="Q92" s="18">
        <f t="shared" si="49"/>
        <v>2424701.5299999998</v>
      </c>
      <c r="R92" s="9">
        <f t="shared" si="50"/>
        <v>1765301.07</v>
      </c>
      <c r="S92" s="9">
        <f t="shared" si="51"/>
        <v>18290.13</v>
      </c>
      <c r="T92" s="18">
        <f t="shared" si="52"/>
        <v>641110.32999999996</v>
      </c>
      <c r="U92" s="51">
        <v>0</v>
      </c>
      <c r="V92" s="10">
        <v>44196</v>
      </c>
      <c r="W92" s="122" t="s">
        <v>63</v>
      </c>
      <c r="X92" s="122"/>
      <c r="Y92" s="122"/>
      <c r="Z92" s="122"/>
      <c r="AA92" s="122"/>
      <c r="AB92" s="122"/>
      <c r="AC92" s="122"/>
      <c r="AD92" s="9">
        <f t="shared" si="27"/>
        <v>52.4</v>
      </c>
      <c r="AE92" s="9">
        <f t="shared" si="53"/>
        <v>2424701.5299999998</v>
      </c>
      <c r="AF92" s="9">
        <f t="shared" si="54"/>
        <v>0</v>
      </c>
      <c r="AG92" s="9">
        <f t="shared" si="55"/>
        <v>0</v>
      </c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</row>
    <row r="93" spans="1:46" hidden="1" x14ac:dyDescent="0.25">
      <c r="A93" s="122"/>
      <c r="B93" s="5" t="s">
        <v>18</v>
      </c>
      <c r="C93" s="6" t="s">
        <v>20</v>
      </c>
      <c r="D93" s="6"/>
      <c r="E93" s="6"/>
      <c r="F93" s="6"/>
      <c r="G93" s="6"/>
      <c r="H93" s="6"/>
      <c r="I93" s="7">
        <v>1</v>
      </c>
      <c r="J93" s="11">
        <v>1</v>
      </c>
      <c r="K93" s="122">
        <v>2</v>
      </c>
      <c r="L93" s="9">
        <v>51.8</v>
      </c>
      <c r="M93" s="15">
        <v>34038</v>
      </c>
      <c r="N93" s="50">
        <v>46272.93</v>
      </c>
      <c r="O93" s="99">
        <f>Проценты!$B$6</f>
        <v>0.98974533681403798</v>
      </c>
      <c r="P93" s="100">
        <f>Проценты!$B$7</f>
        <v>1.0254663185962401E-2</v>
      </c>
      <c r="Q93" s="18">
        <f t="shared" si="49"/>
        <v>2396937.77</v>
      </c>
      <c r="R93" s="9">
        <f t="shared" si="50"/>
        <v>1745087.7</v>
      </c>
      <c r="S93" s="9">
        <f t="shared" si="51"/>
        <v>18080.7</v>
      </c>
      <c r="T93" s="18">
        <f t="shared" si="52"/>
        <v>633769.37</v>
      </c>
      <c r="U93" s="51">
        <v>0</v>
      </c>
      <c r="V93" s="10">
        <v>44196</v>
      </c>
      <c r="W93" s="122" t="s">
        <v>63</v>
      </c>
      <c r="X93" s="122"/>
      <c r="Y93" s="122"/>
      <c r="Z93" s="122"/>
      <c r="AA93" s="122"/>
      <c r="AB93" s="122"/>
      <c r="AC93" s="122"/>
      <c r="AD93" s="9">
        <f t="shared" si="27"/>
        <v>51.8</v>
      </c>
      <c r="AE93" s="9">
        <f t="shared" si="53"/>
        <v>2396937.77</v>
      </c>
      <c r="AF93" s="9">
        <f t="shared" si="54"/>
        <v>0</v>
      </c>
      <c r="AG93" s="9">
        <f t="shared" si="55"/>
        <v>0</v>
      </c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</row>
    <row r="94" spans="1:46" hidden="1" x14ac:dyDescent="0.25">
      <c r="A94" s="122"/>
      <c r="B94" s="5" t="s">
        <v>19</v>
      </c>
      <c r="C94" s="6" t="s">
        <v>20</v>
      </c>
      <c r="D94" s="6"/>
      <c r="E94" s="6"/>
      <c r="F94" s="6"/>
      <c r="G94" s="6"/>
      <c r="H94" s="6"/>
      <c r="I94" s="7">
        <v>5</v>
      </c>
      <c r="J94" s="11">
        <v>1</v>
      </c>
      <c r="K94" s="122">
        <v>2</v>
      </c>
      <c r="L94" s="9">
        <v>45.8</v>
      </c>
      <c r="M94" s="15">
        <v>34038</v>
      </c>
      <c r="N94" s="50">
        <v>46272.93</v>
      </c>
      <c r="O94" s="99">
        <f>Проценты!$B$6</f>
        <v>0.98974533681403798</v>
      </c>
      <c r="P94" s="100">
        <f>Проценты!$B$7</f>
        <v>1.0254663185962401E-2</v>
      </c>
      <c r="Q94" s="18">
        <f t="shared" si="49"/>
        <v>2119300.19</v>
      </c>
      <c r="R94" s="9">
        <f t="shared" si="50"/>
        <v>1542953.99</v>
      </c>
      <c r="S94" s="9">
        <f t="shared" si="51"/>
        <v>15986.41</v>
      </c>
      <c r="T94" s="18">
        <f t="shared" si="52"/>
        <v>560359.79</v>
      </c>
      <c r="U94" s="51">
        <v>0</v>
      </c>
      <c r="V94" s="10">
        <v>44196</v>
      </c>
      <c r="W94" s="122" t="s">
        <v>63</v>
      </c>
      <c r="X94" s="122"/>
      <c r="Y94" s="122"/>
      <c r="Z94" s="122"/>
      <c r="AA94" s="122"/>
      <c r="AB94" s="122"/>
      <c r="AC94" s="122"/>
      <c r="AD94" s="9">
        <f t="shared" si="27"/>
        <v>45.8</v>
      </c>
      <c r="AE94" s="9">
        <f t="shared" si="53"/>
        <v>2119300.19</v>
      </c>
      <c r="AF94" s="9">
        <f t="shared" si="54"/>
        <v>0</v>
      </c>
      <c r="AG94" s="9">
        <f t="shared" si="55"/>
        <v>0</v>
      </c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</row>
    <row r="95" spans="1:46" hidden="1" x14ac:dyDescent="0.25">
      <c r="A95" s="122"/>
      <c r="B95" s="5" t="s">
        <v>22</v>
      </c>
      <c r="C95" s="6" t="s">
        <v>20</v>
      </c>
      <c r="D95" s="6"/>
      <c r="E95" s="6"/>
      <c r="F95" s="6"/>
      <c r="G95" s="6"/>
      <c r="H95" s="6"/>
      <c r="I95" s="7">
        <v>3</v>
      </c>
      <c r="J95" s="11">
        <v>1</v>
      </c>
      <c r="K95" s="122">
        <v>3</v>
      </c>
      <c r="L95" s="9">
        <v>62.4</v>
      </c>
      <c r="M95" s="15">
        <v>34038</v>
      </c>
      <c r="N95" s="50">
        <v>46272.93</v>
      </c>
      <c r="O95" s="99">
        <f>Проценты!$B$6</f>
        <v>0.98974533681403798</v>
      </c>
      <c r="P95" s="100">
        <f>Проценты!$B$7</f>
        <v>1.0254663185962401E-2</v>
      </c>
      <c r="Q95" s="18">
        <f t="shared" si="49"/>
        <v>2887430.83</v>
      </c>
      <c r="R95" s="9">
        <f t="shared" si="50"/>
        <v>2102190.59</v>
      </c>
      <c r="S95" s="9">
        <f t="shared" si="51"/>
        <v>21780.61</v>
      </c>
      <c r="T95" s="18">
        <f t="shared" si="52"/>
        <v>763459.63</v>
      </c>
      <c r="U95" s="51">
        <v>0</v>
      </c>
      <c r="V95" s="10">
        <v>44196</v>
      </c>
      <c r="W95" s="122" t="s">
        <v>63</v>
      </c>
      <c r="X95" s="122"/>
      <c r="Y95" s="122"/>
      <c r="Z95" s="122"/>
      <c r="AA95" s="122"/>
      <c r="AB95" s="122"/>
      <c r="AC95" s="122"/>
      <c r="AD95" s="9">
        <f t="shared" si="27"/>
        <v>62.4</v>
      </c>
      <c r="AE95" s="9">
        <f t="shared" si="53"/>
        <v>2887430.83</v>
      </c>
      <c r="AF95" s="9">
        <f t="shared" si="54"/>
        <v>0</v>
      </c>
      <c r="AG95" s="9">
        <f t="shared" si="55"/>
        <v>0</v>
      </c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</row>
    <row r="96" spans="1:46" hidden="1" x14ac:dyDescent="0.25">
      <c r="A96" s="122"/>
      <c r="B96" s="5" t="s">
        <v>23</v>
      </c>
      <c r="C96" s="6"/>
      <c r="D96" s="6" t="s">
        <v>21</v>
      </c>
      <c r="E96" s="6"/>
      <c r="F96" s="6"/>
      <c r="G96" s="6"/>
      <c r="H96" s="6"/>
      <c r="I96" s="7">
        <v>2</v>
      </c>
      <c r="J96" s="11">
        <v>1</v>
      </c>
      <c r="K96" s="122">
        <v>2</v>
      </c>
      <c r="L96" s="9">
        <v>51.5</v>
      </c>
      <c r="M96" s="15">
        <v>34038</v>
      </c>
      <c r="N96" s="50">
        <v>46272.93</v>
      </c>
      <c r="O96" s="99">
        <f>Проценты!$B$6</f>
        <v>0.98974533681403798</v>
      </c>
      <c r="P96" s="100">
        <f>Проценты!$B$7</f>
        <v>1.0254663185962401E-2</v>
      </c>
      <c r="Q96" s="18">
        <f t="shared" si="49"/>
        <v>2383055.9</v>
      </c>
      <c r="R96" s="9">
        <f t="shared" si="50"/>
        <v>1734981.02</v>
      </c>
      <c r="S96" s="9">
        <f t="shared" si="51"/>
        <v>17975.98</v>
      </c>
      <c r="T96" s="18">
        <f t="shared" si="52"/>
        <v>630098.9</v>
      </c>
      <c r="U96" s="51">
        <v>0</v>
      </c>
      <c r="V96" s="10">
        <v>44196</v>
      </c>
      <c r="W96" s="122"/>
      <c r="X96" s="122" t="s">
        <v>63</v>
      </c>
      <c r="Y96" s="122"/>
      <c r="Z96" s="122"/>
      <c r="AA96" s="122"/>
      <c r="AB96" s="122"/>
      <c r="AC96" s="122"/>
      <c r="AD96" s="9">
        <f t="shared" si="27"/>
        <v>0</v>
      </c>
      <c r="AE96" s="9">
        <f t="shared" si="53"/>
        <v>0</v>
      </c>
      <c r="AF96" s="9">
        <f t="shared" si="54"/>
        <v>51.5</v>
      </c>
      <c r="AG96" s="9">
        <f t="shared" si="55"/>
        <v>2383055.9</v>
      </c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</row>
    <row r="97" spans="1:46" x14ac:dyDescent="0.25">
      <c r="A97" s="11">
        <v>6</v>
      </c>
      <c r="B97" s="12" t="s">
        <v>58</v>
      </c>
      <c r="C97" s="19"/>
      <c r="D97" s="19"/>
      <c r="E97" s="19"/>
      <c r="F97" s="19"/>
      <c r="G97" s="19"/>
      <c r="H97" s="19"/>
      <c r="I97" s="14">
        <f>SUM(I98:I107)</f>
        <v>27</v>
      </c>
      <c r="J97" s="14">
        <f t="shared" ref="J97:L97" si="56">SUM(J98:J107)</f>
        <v>10</v>
      </c>
      <c r="K97" s="14">
        <f t="shared" si="56"/>
        <v>0</v>
      </c>
      <c r="L97" s="15">
        <f t="shared" si="56"/>
        <v>323</v>
      </c>
      <c r="M97" s="15">
        <v>34038</v>
      </c>
      <c r="N97" s="50">
        <v>46272.93</v>
      </c>
      <c r="O97" s="99">
        <f>Проценты!$B$6</f>
        <v>0.98974533681403798</v>
      </c>
      <c r="P97" s="100">
        <f>Проценты!$B$7</f>
        <v>1.0254663185962401E-2</v>
      </c>
      <c r="Q97" s="15">
        <f t="shared" ref="Q97:U97" si="57">SUM(Q98:Q107)</f>
        <v>14946156.4</v>
      </c>
      <c r="R97" s="9">
        <f t="shared" si="50"/>
        <v>10881531.42</v>
      </c>
      <c r="S97" s="9">
        <f t="shared" si="51"/>
        <v>112742.58</v>
      </c>
      <c r="T97" s="15">
        <f t="shared" si="57"/>
        <v>3951882.4</v>
      </c>
      <c r="U97" s="15">
        <f t="shared" si="57"/>
        <v>0</v>
      </c>
      <c r="V97" s="10">
        <v>44196</v>
      </c>
      <c r="W97" s="17"/>
      <c r="X97" s="17"/>
      <c r="Y97" s="17"/>
      <c r="Z97" s="17"/>
      <c r="AA97" s="17"/>
      <c r="AB97" s="17"/>
      <c r="AC97" s="17"/>
      <c r="AD97" s="15">
        <f t="shared" ref="AD97:AP97" si="58">SUM(AD98:AD107)</f>
        <v>247.9</v>
      </c>
      <c r="AE97" s="15">
        <f t="shared" si="58"/>
        <v>11471059.359999999</v>
      </c>
      <c r="AF97" s="15">
        <f t="shared" si="58"/>
        <v>75.099999999999994</v>
      </c>
      <c r="AG97" s="15">
        <f t="shared" si="58"/>
        <v>3475097.04</v>
      </c>
      <c r="AH97" s="15">
        <f t="shared" si="58"/>
        <v>0</v>
      </c>
      <c r="AI97" s="15">
        <f t="shared" si="58"/>
        <v>0</v>
      </c>
      <c r="AJ97" s="15">
        <f t="shared" si="58"/>
        <v>0</v>
      </c>
      <c r="AK97" s="15">
        <f t="shared" si="58"/>
        <v>0</v>
      </c>
      <c r="AL97" s="15">
        <f t="shared" si="58"/>
        <v>0</v>
      </c>
      <c r="AM97" s="15">
        <f t="shared" si="58"/>
        <v>0</v>
      </c>
      <c r="AN97" s="15">
        <f t="shared" si="58"/>
        <v>0</v>
      </c>
      <c r="AO97" s="15">
        <f t="shared" si="58"/>
        <v>0</v>
      </c>
      <c r="AP97" s="15">
        <f t="shared" si="58"/>
        <v>0</v>
      </c>
      <c r="AQ97" s="17"/>
      <c r="AR97" s="17"/>
      <c r="AS97" s="17"/>
      <c r="AT97" s="17"/>
    </row>
    <row r="98" spans="1:46" hidden="1" x14ac:dyDescent="0.25">
      <c r="A98" s="17"/>
      <c r="B98" s="12" t="s">
        <v>14</v>
      </c>
      <c r="C98" s="13"/>
      <c r="D98" s="13" t="s">
        <v>21</v>
      </c>
      <c r="E98" s="13"/>
      <c r="F98" s="13"/>
      <c r="G98" s="13"/>
      <c r="H98" s="13"/>
      <c r="I98" s="14">
        <v>3</v>
      </c>
      <c r="J98" s="11">
        <v>1</v>
      </c>
      <c r="K98" s="17"/>
      <c r="L98" s="15">
        <v>45.7</v>
      </c>
      <c r="M98" s="15">
        <v>34038</v>
      </c>
      <c r="N98" s="50">
        <v>46272.93</v>
      </c>
      <c r="O98" s="99">
        <f>Проценты!$B$6</f>
        <v>0.98974533681403798</v>
      </c>
      <c r="P98" s="100">
        <f>Проценты!$B$7</f>
        <v>1.0254663185962401E-2</v>
      </c>
      <c r="Q98" s="18">
        <f t="shared" ref="Q98:Q107" si="59">L98*N98</f>
        <v>2114672.9</v>
      </c>
      <c r="R98" s="9">
        <f t="shared" si="50"/>
        <v>1539585.1</v>
      </c>
      <c r="S98" s="9">
        <f t="shared" si="51"/>
        <v>15951.5</v>
      </c>
      <c r="T98" s="18">
        <f t="shared" ref="T98:T107" si="60">Q98-R98-S98-U98</f>
        <v>559136.30000000005</v>
      </c>
      <c r="U98" s="51">
        <v>0</v>
      </c>
      <c r="V98" s="10">
        <v>44196</v>
      </c>
      <c r="W98" s="11"/>
      <c r="X98" s="11" t="s">
        <v>63</v>
      </c>
      <c r="Y98" s="17"/>
      <c r="Z98" s="17"/>
      <c r="AA98" s="17"/>
      <c r="AB98" s="17"/>
      <c r="AC98" s="17"/>
      <c r="AD98" s="9">
        <f t="shared" ref="AD98:AD120" si="61">IF(W98&gt;0,L98,0)</f>
        <v>0</v>
      </c>
      <c r="AE98" s="9">
        <f t="shared" ref="AE98:AE107" si="62">IF(W98&gt;0,Q98,0)</f>
        <v>0</v>
      </c>
      <c r="AF98" s="9">
        <f t="shared" si="54"/>
        <v>45.7</v>
      </c>
      <c r="AG98" s="9">
        <f t="shared" ref="AG98:AG107" si="63">IF(X98&gt;0,Q98,0)</f>
        <v>2114672.9</v>
      </c>
      <c r="AH98" s="17"/>
      <c r="AI98" s="17"/>
      <c r="AJ98" s="17"/>
      <c r="AK98" s="17"/>
      <c r="AL98" s="17"/>
      <c r="AM98" s="17"/>
      <c r="AN98" s="17"/>
      <c r="AO98" s="17"/>
      <c r="AP98" s="17"/>
      <c r="AQ98" s="17"/>
      <c r="AR98" s="17"/>
      <c r="AS98" s="17"/>
      <c r="AT98" s="17"/>
    </row>
    <row r="99" spans="1:46" hidden="1" x14ac:dyDescent="0.25">
      <c r="A99" s="17"/>
      <c r="B99" s="12" t="s">
        <v>54</v>
      </c>
      <c r="C99" s="13" t="s">
        <v>20</v>
      </c>
      <c r="D99" s="13"/>
      <c r="E99" s="13"/>
      <c r="F99" s="13"/>
      <c r="G99" s="13"/>
      <c r="H99" s="13"/>
      <c r="I99" s="14">
        <v>3</v>
      </c>
      <c r="J99" s="11">
        <v>1</v>
      </c>
      <c r="K99" s="17"/>
      <c r="L99" s="15">
        <v>10.9</v>
      </c>
      <c r="M99" s="15">
        <v>34038</v>
      </c>
      <c r="N99" s="50">
        <v>46272.93</v>
      </c>
      <c r="O99" s="99">
        <f>Проценты!$B$6</f>
        <v>0.98974533681403798</v>
      </c>
      <c r="P99" s="100">
        <f>Проценты!$B$7</f>
        <v>1.0254663185962401E-2</v>
      </c>
      <c r="Q99" s="18">
        <f t="shared" si="59"/>
        <v>504374.94</v>
      </c>
      <c r="R99" s="9">
        <f t="shared" si="50"/>
        <v>367209.57</v>
      </c>
      <c r="S99" s="9">
        <f t="shared" si="51"/>
        <v>3804.63</v>
      </c>
      <c r="T99" s="18">
        <f t="shared" si="60"/>
        <v>133360.74</v>
      </c>
      <c r="U99" s="51">
        <v>0</v>
      </c>
      <c r="V99" s="10">
        <v>44196</v>
      </c>
      <c r="W99" s="11" t="s">
        <v>63</v>
      </c>
      <c r="X99" s="11"/>
      <c r="Y99" s="17"/>
      <c r="Z99" s="17"/>
      <c r="AA99" s="17"/>
      <c r="AB99" s="17"/>
      <c r="AC99" s="17"/>
      <c r="AD99" s="9">
        <f t="shared" si="61"/>
        <v>10.9</v>
      </c>
      <c r="AE99" s="9">
        <f t="shared" si="62"/>
        <v>504374.94</v>
      </c>
      <c r="AF99" s="9">
        <f t="shared" si="54"/>
        <v>0</v>
      </c>
      <c r="AG99" s="9">
        <f t="shared" si="63"/>
        <v>0</v>
      </c>
      <c r="AH99" s="17"/>
      <c r="AI99" s="17"/>
      <c r="AJ99" s="17"/>
      <c r="AK99" s="17"/>
      <c r="AL99" s="17"/>
      <c r="AM99" s="17"/>
      <c r="AN99" s="17"/>
      <c r="AO99" s="17"/>
      <c r="AP99" s="17"/>
      <c r="AQ99" s="17"/>
      <c r="AR99" s="17"/>
      <c r="AS99" s="17"/>
      <c r="AT99" s="17"/>
    </row>
    <row r="100" spans="1:46" hidden="1" x14ac:dyDescent="0.25">
      <c r="A100" s="17"/>
      <c r="B100" s="12" t="s">
        <v>56</v>
      </c>
      <c r="C100" s="13" t="s">
        <v>20</v>
      </c>
      <c r="D100" s="13"/>
      <c r="E100" s="13"/>
      <c r="F100" s="13"/>
      <c r="G100" s="13"/>
      <c r="H100" s="13"/>
      <c r="I100" s="14">
        <v>3</v>
      </c>
      <c r="J100" s="11">
        <v>1</v>
      </c>
      <c r="K100" s="17"/>
      <c r="L100" s="15">
        <v>11.6</v>
      </c>
      <c r="M100" s="15">
        <v>34038</v>
      </c>
      <c r="N100" s="50">
        <v>46272.93</v>
      </c>
      <c r="O100" s="99">
        <f>Проценты!$B$6</f>
        <v>0.98974533681403798</v>
      </c>
      <c r="P100" s="100">
        <f>Проценты!$B$7</f>
        <v>1.0254663185962401E-2</v>
      </c>
      <c r="Q100" s="18">
        <f t="shared" si="59"/>
        <v>536765.99</v>
      </c>
      <c r="R100" s="9">
        <f t="shared" si="50"/>
        <v>390791.84</v>
      </c>
      <c r="S100" s="9">
        <f t="shared" si="51"/>
        <v>4048.96</v>
      </c>
      <c r="T100" s="18">
        <f t="shared" si="60"/>
        <v>141925.19</v>
      </c>
      <c r="U100" s="51">
        <v>0</v>
      </c>
      <c r="V100" s="10">
        <v>44196</v>
      </c>
      <c r="W100" s="11" t="s">
        <v>63</v>
      </c>
      <c r="X100" s="11"/>
      <c r="Y100" s="17"/>
      <c r="Z100" s="17"/>
      <c r="AA100" s="17"/>
      <c r="AB100" s="17"/>
      <c r="AC100" s="17"/>
      <c r="AD100" s="9">
        <f t="shared" si="61"/>
        <v>11.6</v>
      </c>
      <c r="AE100" s="9">
        <f t="shared" si="62"/>
        <v>536765.99</v>
      </c>
      <c r="AF100" s="9">
        <f t="shared" si="54"/>
        <v>0</v>
      </c>
      <c r="AG100" s="9">
        <f t="shared" si="63"/>
        <v>0</v>
      </c>
      <c r="AH100" s="17"/>
      <c r="AI100" s="17"/>
      <c r="AJ100" s="17"/>
      <c r="AK100" s="17"/>
      <c r="AL100" s="17"/>
      <c r="AM100" s="17"/>
      <c r="AN100" s="17"/>
      <c r="AO100" s="17"/>
      <c r="AP100" s="17"/>
      <c r="AQ100" s="17"/>
      <c r="AR100" s="17"/>
      <c r="AS100" s="17"/>
      <c r="AT100" s="17"/>
    </row>
    <row r="101" spans="1:46" hidden="1" x14ac:dyDescent="0.25">
      <c r="A101" s="17"/>
      <c r="B101" s="12" t="s">
        <v>55</v>
      </c>
      <c r="C101" s="13" t="s">
        <v>20</v>
      </c>
      <c r="D101" s="13"/>
      <c r="E101" s="13"/>
      <c r="F101" s="13"/>
      <c r="G101" s="13"/>
      <c r="H101" s="13"/>
      <c r="I101" s="14">
        <v>3</v>
      </c>
      <c r="J101" s="11">
        <v>1</v>
      </c>
      <c r="K101" s="17"/>
      <c r="L101" s="15">
        <v>18.5</v>
      </c>
      <c r="M101" s="15">
        <v>34038</v>
      </c>
      <c r="N101" s="50">
        <v>46272.93</v>
      </c>
      <c r="O101" s="99">
        <f>Проценты!$B$6</f>
        <v>0.98974533681403798</v>
      </c>
      <c r="P101" s="100">
        <f>Проценты!$B$7</f>
        <v>1.0254663185962401E-2</v>
      </c>
      <c r="Q101" s="18">
        <f t="shared" si="59"/>
        <v>856049.21</v>
      </c>
      <c r="R101" s="9">
        <f t="shared" si="50"/>
        <v>623245.61</v>
      </c>
      <c r="S101" s="9">
        <f t="shared" si="51"/>
        <v>6457.39</v>
      </c>
      <c r="T101" s="18">
        <f t="shared" si="60"/>
        <v>226346.21</v>
      </c>
      <c r="U101" s="51">
        <v>0</v>
      </c>
      <c r="V101" s="10">
        <v>44196</v>
      </c>
      <c r="W101" s="11" t="s">
        <v>63</v>
      </c>
      <c r="X101" s="11"/>
      <c r="Y101" s="17"/>
      <c r="Z101" s="17"/>
      <c r="AA101" s="17"/>
      <c r="AB101" s="17"/>
      <c r="AC101" s="17"/>
      <c r="AD101" s="9">
        <f t="shared" si="61"/>
        <v>18.5</v>
      </c>
      <c r="AE101" s="9">
        <f t="shared" si="62"/>
        <v>856049.21</v>
      </c>
      <c r="AF101" s="9">
        <f t="shared" si="54"/>
        <v>0</v>
      </c>
      <c r="AG101" s="9">
        <f t="shared" si="63"/>
        <v>0</v>
      </c>
      <c r="AH101" s="17"/>
      <c r="AI101" s="17"/>
      <c r="AJ101" s="17"/>
      <c r="AK101" s="17"/>
      <c r="AL101" s="17"/>
      <c r="AM101" s="17"/>
      <c r="AN101" s="17"/>
      <c r="AO101" s="17"/>
      <c r="AP101" s="17"/>
      <c r="AQ101" s="17"/>
      <c r="AR101" s="17"/>
      <c r="AS101" s="17"/>
      <c r="AT101" s="17"/>
    </row>
    <row r="102" spans="1:46" hidden="1" x14ac:dyDescent="0.25">
      <c r="A102" s="17"/>
      <c r="B102" s="12" t="s">
        <v>16</v>
      </c>
      <c r="C102" s="13" t="s">
        <v>20</v>
      </c>
      <c r="D102" s="13"/>
      <c r="E102" s="13"/>
      <c r="F102" s="13"/>
      <c r="G102" s="13"/>
      <c r="H102" s="13"/>
      <c r="I102" s="14">
        <v>3</v>
      </c>
      <c r="J102" s="11">
        <v>1</v>
      </c>
      <c r="K102" s="17"/>
      <c r="L102" s="15">
        <v>46.1</v>
      </c>
      <c r="M102" s="15">
        <v>34038</v>
      </c>
      <c r="N102" s="50">
        <v>46272.93</v>
      </c>
      <c r="O102" s="99">
        <f>Проценты!$B$6</f>
        <v>0.98974533681403798</v>
      </c>
      <c r="P102" s="100">
        <f>Проценты!$B$7</f>
        <v>1.0254663185962401E-2</v>
      </c>
      <c r="Q102" s="18">
        <f t="shared" si="59"/>
        <v>2133182.0699999998</v>
      </c>
      <c r="R102" s="9">
        <f t="shared" si="50"/>
        <v>1553060.68</v>
      </c>
      <c r="S102" s="9">
        <f t="shared" si="51"/>
        <v>16091.12</v>
      </c>
      <c r="T102" s="18">
        <f t="shared" si="60"/>
        <v>564030.27</v>
      </c>
      <c r="U102" s="51">
        <v>0</v>
      </c>
      <c r="V102" s="10">
        <v>44196</v>
      </c>
      <c r="W102" s="11" t="s">
        <v>63</v>
      </c>
      <c r="X102" s="11"/>
      <c r="Y102" s="17"/>
      <c r="Z102" s="17"/>
      <c r="AA102" s="17"/>
      <c r="AB102" s="17"/>
      <c r="AC102" s="17"/>
      <c r="AD102" s="9">
        <f t="shared" si="61"/>
        <v>46.1</v>
      </c>
      <c r="AE102" s="9">
        <f t="shared" si="62"/>
        <v>2133182.0699999998</v>
      </c>
      <c r="AF102" s="9">
        <f t="shared" si="54"/>
        <v>0</v>
      </c>
      <c r="AG102" s="9">
        <f t="shared" si="63"/>
        <v>0</v>
      </c>
      <c r="AH102" s="17"/>
      <c r="AI102" s="17"/>
      <c r="AJ102" s="17"/>
      <c r="AK102" s="17"/>
      <c r="AL102" s="17"/>
      <c r="AM102" s="17"/>
      <c r="AN102" s="17"/>
      <c r="AO102" s="17"/>
      <c r="AP102" s="17"/>
      <c r="AQ102" s="17"/>
      <c r="AR102" s="17"/>
      <c r="AS102" s="17"/>
      <c r="AT102" s="17"/>
    </row>
    <row r="103" spans="1:46" hidden="1" x14ac:dyDescent="0.25">
      <c r="A103" s="17"/>
      <c r="B103" s="12" t="s">
        <v>17</v>
      </c>
      <c r="C103" s="13" t="s">
        <v>20</v>
      </c>
      <c r="D103" s="13"/>
      <c r="E103" s="13"/>
      <c r="F103" s="13"/>
      <c r="G103" s="13"/>
      <c r="H103" s="13"/>
      <c r="I103" s="14">
        <v>3</v>
      </c>
      <c r="J103" s="11">
        <v>1</v>
      </c>
      <c r="K103" s="17"/>
      <c r="L103" s="15">
        <v>58.5</v>
      </c>
      <c r="M103" s="15">
        <v>34038</v>
      </c>
      <c r="N103" s="50">
        <v>46272.93</v>
      </c>
      <c r="O103" s="99">
        <f>Проценты!$B$6</f>
        <v>0.98974533681403798</v>
      </c>
      <c r="P103" s="100">
        <f>Проценты!$B$7</f>
        <v>1.0254663185962401E-2</v>
      </c>
      <c r="Q103" s="18">
        <f t="shared" si="59"/>
        <v>2706966.41</v>
      </c>
      <c r="R103" s="9">
        <f t="shared" si="50"/>
        <v>1970803.68</v>
      </c>
      <c r="S103" s="9">
        <f t="shared" si="51"/>
        <v>20419.32</v>
      </c>
      <c r="T103" s="18">
        <f t="shared" si="60"/>
        <v>715743.41</v>
      </c>
      <c r="U103" s="51">
        <v>0</v>
      </c>
      <c r="V103" s="10">
        <v>44196</v>
      </c>
      <c r="W103" s="11" t="s">
        <v>63</v>
      </c>
      <c r="X103" s="11"/>
      <c r="Y103" s="17"/>
      <c r="Z103" s="17"/>
      <c r="AA103" s="17"/>
      <c r="AB103" s="17"/>
      <c r="AC103" s="17"/>
      <c r="AD103" s="9">
        <f t="shared" si="61"/>
        <v>58.5</v>
      </c>
      <c r="AE103" s="9">
        <f t="shared" si="62"/>
        <v>2706966.41</v>
      </c>
      <c r="AF103" s="9">
        <f t="shared" si="54"/>
        <v>0</v>
      </c>
      <c r="AG103" s="9">
        <f t="shared" si="63"/>
        <v>0</v>
      </c>
      <c r="AH103" s="17"/>
      <c r="AI103" s="17"/>
      <c r="AJ103" s="17"/>
      <c r="AK103" s="17"/>
      <c r="AL103" s="17"/>
      <c r="AM103" s="17"/>
      <c r="AN103" s="17"/>
      <c r="AO103" s="17"/>
      <c r="AP103" s="17"/>
      <c r="AQ103" s="17"/>
      <c r="AR103" s="17"/>
      <c r="AS103" s="17"/>
      <c r="AT103" s="17"/>
    </row>
    <row r="104" spans="1:46" hidden="1" x14ac:dyDescent="0.25">
      <c r="A104" s="17"/>
      <c r="B104" s="12" t="s">
        <v>57</v>
      </c>
      <c r="C104" s="13" t="s">
        <v>20</v>
      </c>
      <c r="D104" s="13"/>
      <c r="E104" s="13"/>
      <c r="F104" s="13"/>
      <c r="G104" s="13"/>
      <c r="H104" s="13"/>
      <c r="I104" s="14">
        <v>2</v>
      </c>
      <c r="J104" s="11">
        <v>1</v>
      </c>
      <c r="K104" s="17"/>
      <c r="L104" s="15">
        <v>11</v>
      </c>
      <c r="M104" s="15">
        <v>34038</v>
      </c>
      <c r="N104" s="50">
        <v>46272.93</v>
      </c>
      <c r="O104" s="99">
        <f>Проценты!$B$6</f>
        <v>0.98974533681403798</v>
      </c>
      <c r="P104" s="100">
        <f>Проценты!$B$7</f>
        <v>1.0254663185962401E-2</v>
      </c>
      <c r="Q104" s="18">
        <f t="shared" si="59"/>
        <v>509002.23</v>
      </c>
      <c r="R104" s="9">
        <f t="shared" si="50"/>
        <v>370578.47</v>
      </c>
      <c r="S104" s="9">
        <f t="shared" si="51"/>
        <v>3839.53</v>
      </c>
      <c r="T104" s="18">
        <f t="shared" si="60"/>
        <v>134584.23000000001</v>
      </c>
      <c r="U104" s="51">
        <v>0</v>
      </c>
      <c r="V104" s="10">
        <v>44196</v>
      </c>
      <c r="W104" s="11" t="s">
        <v>63</v>
      </c>
      <c r="X104" s="11"/>
      <c r="Y104" s="17"/>
      <c r="Z104" s="17"/>
      <c r="AA104" s="17"/>
      <c r="AB104" s="17"/>
      <c r="AC104" s="17"/>
      <c r="AD104" s="9">
        <f t="shared" si="61"/>
        <v>11</v>
      </c>
      <c r="AE104" s="9">
        <f t="shared" si="62"/>
        <v>509002.23</v>
      </c>
      <c r="AF104" s="9">
        <f t="shared" si="54"/>
        <v>0</v>
      </c>
      <c r="AG104" s="9">
        <f t="shared" si="63"/>
        <v>0</v>
      </c>
      <c r="AH104" s="17"/>
      <c r="AI104" s="17"/>
      <c r="AJ104" s="17"/>
      <c r="AK104" s="17"/>
      <c r="AL104" s="17"/>
      <c r="AM104" s="17"/>
      <c r="AN104" s="17"/>
      <c r="AO104" s="17"/>
      <c r="AP104" s="17"/>
      <c r="AQ104" s="17"/>
      <c r="AR104" s="17"/>
      <c r="AS104" s="17"/>
      <c r="AT104" s="17"/>
    </row>
    <row r="105" spans="1:46" hidden="1" x14ac:dyDescent="0.25">
      <c r="A105" s="17"/>
      <c r="B105" s="12" t="s">
        <v>95</v>
      </c>
      <c r="C105" s="13"/>
      <c r="D105" s="13" t="s">
        <v>21</v>
      </c>
      <c r="E105" s="13"/>
      <c r="F105" s="13"/>
      <c r="G105" s="13"/>
      <c r="H105" s="13"/>
      <c r="I105" s="14">
        <v>1</v>
      </c>
      <c r="J105" s="11">
        <v>1</v>
      </c>
      <c r="K105" s="17"/>
      <c r="L105" s="15">
        <v>29.4</v>
      </c>
      <c r="M105" s="15">
        <v>34038</v>
      </c>
      <c r="N105" s="50">
        <v>46272.93</v>
      </c>
      <c r="O105" s="99">
        <f>Проценты!$B$6</f>
        <v>0.98974533681403798</v>
      </c>
      <c r="P105" s="100">
        <f>Проценты!$B$7</f>
        <v>1.0254663185962401E-2</v>
      </c>
      <c r="Q105" s="18">
        <f t="shared" si="59"/>
        <v>1360424.14</v>
      </c>
      <c r="R105" s="9">
        <f t="shared" si="50"/>
        <v>990455.18</v>
      </c>
      <c r="S105" s="9">
        <f t="shared" si="51"/>
        <v>10262.02</v>
      </c>
      <c r="T105" s="18">
        <f t="shared" si="60"/>
        <v>359706.94</v>
      </c>
      <c r="U105" s="51">
        <v>0</v>
      </c>
      <c r="V105" s="10">
        <v>44196</v>
      </c>
      <c r="W105" s="11"/>
      <c r="X105" s="11" t="s">
        <v>63</v>
      </c>
      <c r="Y105" s="17"/>
      <c r="Z105" s="17"/>
      <c r="AA105" s="17"/>
      <c r="AB105" s="17"/>
      <c r="AC105" s="17"/>
      <c r="AD105" s="9">
        <f t="shared" si="61"/>
        <v>0</v>
      </c>
      <c r="AE105" s="9">
        <f t="shared" si="62"/>
        <v>0</v>
      </c>
      <c r="AF105" s="9">
        <f t="shared" si="54"/>
        <v>29.4</v>
      </c>
      <c r="AG105" s="9">
        <f t="shared" si="63"/>
        <v>1360424.14</v>
      </c>
      <c r="AH105" s="17"/>
      <c r="AI105" s="17"/>
      <c r="AJ105" s="17"/>
      <c r="AK105" s="17"/>
      <c r="AL105" s="17"/>
      <c r="AM105" s="17"/>
      <c r="AN105" s="17"/>
      <c r="AO105" s="17"/>
      <c r="AP105" s="17"/>
      <c r="AQ105" s="17"/>
      <c r="AR105" s="17"/>
      <c r="AS105" s="17"/>
      <c r="AT105" s="17"/>
    </row>
    <row r="106" spans="1:46" hidden="1" x14ac:dyDescent="0.25">
      <c r="A106" s="17"/>
      <c r="B106" s="12" t="s">
        <v>19</v>
      </c>
      <c r="C106" s="13" t="s">
        <v>20</v>
      </c>
      <c r="D106" s="13"/>
      <c r="E106" s="13"/>
      <c r="F106" s="13"/>
      <c r="G106" s="13"/>
      <c r="H106" s="13"/>
      <c r="I106" s="14">
        <v>1</v>
      </c>
      <c r="J106" s="11">
        <v>1</v>
      </c>
      <c r="K106" s="17"/>
      <c r="L106" s="15">
        <v>45.6</v>
      </c>
      <c r="M106" s="15">
        <v>34038</v>
      </c>
      <c r="N106" s="50">
        <v>46272.93</v>
      </c>
      <c r="O106" s="99">
        <f>Проценты!$B$6</f>
        <v>0.98974533681403798</v>
      </c>
      <c r="P106" s="100">
        <f>Проценты!$B$7</f>
        <v>1.0254663185962401E-2</v>
      </c>
      <c r="Q106" s="18">
        <f t="shared" si="59"/>
        <v>2110045.61</v>
      </c>
      <c r="R106" s="9">
        <f t="shared" si="50"/>
        <v>1536216.2</v>
      </c>
      <c r="S106" s="9">
        <f t="shared" si="51"/>
        <v>15916.6</v>
      </c>
      <c r="T106" s="18">
        <f t="shared" si="60"/>
        <v>557912.81000000006</v>
      </c>
      <c r="U106" s="51">
        <v>0</v>
      </c>
      <c r="V106" s="10">
        <v>44196</v>
      </c>
      <c r="W106" s="11" t="s">
        <v>63</v>
      </c>
      <c r="X106" s="11"/>
      <c r="Y106" s="17"/>
      <c r="Z106" s="17"/>
      <c r="AA106" s="17"/>
      <c r="AB106" s="17"/>
      <c r="AC106" s="17"/>
      <c r="AD106" s="9">
        <f t="shared" si="61"/>
        <v>45.6</v>
      </c>
      <c r="AE106" s="9">
        <f t="shared" si="62"/>
        <v>2110045.61</v>
      </c>
      <c r="AF106" s="9">
        <f t="shared" si="54"/>
        <v>0</v>
      </c>
      <c r="AG106" s="9">
        <f t="shared" si="63"/>
        <v>0</v>
      </c>
      <c r="AH106" s="17"/>
      <c r="AI106" s="17"/>
      <c r="AJ106" s="17"/>
      <c r="AK106" s="17"/>
      <c r="AL106" s="17"/>
      <c r="AM106" s="17"/>
      <c r="AN106" s="17"/>
      <c r="AO106" s="17"/>
      <c r="AP106" s="17"/>
      <c r="AQ106" s="17"/>
      <c r="AR106" s="17"/>
      <c r="AS106" s="17"/>
      <c r="AT106" s="17"/>
    </row>
    <row r="107" spans="1:46" hidden="1" x14ac:dyDescent="0.25">
      <c r="A107" s="17"/>
      <c r="B107" s="12" t="s">
        <v>23</v>
      </c>
      <c r="C107" s="13" t="s">
        <v>20</v>
      </c>
      <c r="D107" s="13"/>
      <c r="E107" s="13"/>
      <c r="F107" s="13"/>
      <c r="G107" s="13"/>
      <c r="H107" s="13"/>
      <c r="I107" s="14">
        <v>5</v>
      </c>
      <c r="J107" s="11">
        <v>1</v>
      </c>
      <c r="K107" s="17"/>
      <c r="L107" s="15">
        <v>45.7</v>
      </c>
      <c r="M107" s="15">
        <v>34038</v>
      </c>
      <c r="N107" s="50">
        <v>46272.93</v>
      </c>
      <c r="O107" s="99">
        <f>Проценты!$B$6</f>
        <v>0.98974533681403798</v>
      </c>
      <c r="P107" s="100">
        <f>Проценты!$B$7</f>
        <v>1.0254663185962401E-2</v>
      </c>
      <c r="Q107" s="18">
        <f t="shared" si="59"/>
        <v>2114672.9</v>
      </c>
      <c r="R107" s="9">
        <f t="shared" si="50"/>
        <v>1539585.1</v>
      </c>
      <c r="S107" s="9">
        <f t="shared" si="51"/>
        <v>15951.5</v>
      </c>
      <c r="T107" s="18">
        <f t="shared" si="60"/>
        <v>559136.30000000005</v>
      </c>
      <c r="U107" s="51">
        <v>0</v>
      </c>
      <c r="V107" s="10">
        <v>44196</v>
      </c>
      <c r="W107" s="11" t="s">
        <v>63</v>
      </c>
      <c r="X107" s="11"/>
      <c r="Y107" s="17"/>
      <c r="Z107" s="17"/>
      <c r="AA107" s="17"/>
      <c r="AB107" s="17"/>
      <c r="AC107" s="17"/>
      <c r="AD107" s="9">
        <f t="shared" si="61"/>
        <v>45.7</v>
      </c>
      <c r="AE107" s="9">
        <f t="shared" si="62"/>
        <v>2114672.9</v>
      </c>
      <c r="AF107" s="9">
        <f t="shared" si="54"/>
        <v>0</v>
      </c>
      <c r="AG107" s="9">
        <f t="shared" si="63"/>
        <v>0</v>
      </c>
      <c r="AH107" s="17"/>
      <c r="AI107" s="17"/>
      <c r="AJ107" s="17"/>
      <c r="AK107" s="17"/>
      <c r="AL107" s="17"/>
      <c r="AM107" s="17"/>
      <c r="AN107" s="17"/>
      <c r="AO107" s="17"/>
      <c r="AP107" s="17"/>
      <c r="AQ107" s="17"/>
      <c r="AR107" s="17"/>
      <c r="AS107" s="17"/>
      <c r="AT107" s="17"/>
    </row>
    <row r="108" spans="1:46" s="20" customFormat="1" x14ac:dyDescent="0.25">
      <c r="A108" s="11">
        <v>7</v>
      </c>
      <c r="B108" s="12" t="s">
        <v>59</v>
      </c>
      <c r="C108" s="13"/>
      <c r="D108" s="13"/>
      <c r="E108" s="13"/>
      <c r="F108" s="13"/>
      <c r="G108" s="13"/>
      <c r="H108" s="13"/>
      <c r="I108" s="14">
        <f>SUM(I109:I116)</f>
        <v>22</v>
      </c>
      <c r="J108" s="14">
        <f t="shared" ref="J108:L108" si="64">SUM(J109:J116)</f>
        <v>8</v>
      </c>
      <c r="K108" s="14">
        <f t="shared" si="64"/>
        <v>0</v>
      </c>
      <c r="L108" s="15">
        <f t="shared" si="64"/>
        <v>414.2</v>
      </c>
      <c r="M108" s="15">
        <v>34038</v>
      </c>
      <c r="N108" s="50">
        <v>46272.93</v>
      </c>
      <c r="O108" s="99">
        <f>Проценты!$B$6</f>
        <v>0.98974533681403798</v>
      </c>
      <c r="P108" s="100">
        <f>Проценты!$B$7</f>
        <v>1.0254663185962401E-2</v>
      </c>
      <c r="Q108" s="15">
        <f t="shared" ref="Q108:U108" si="65">SUM(Q109:Q116)</f>
        <v>19166247.609999999</v>
      </c>
      <c r="R108" s="9">
        <f t="shared" si="50"/>
        <v>13953963.82</v>
      </c>
      <c r="S108" s="9">
        <f t="shared" si="51"/>
        <v>144575.78</v>
      </c>
      <c r="T108" s="15">
        <f t="shared" si="65"/>
        <v>5067708.01</v>
      </c>
      <c r="U108" s="15">
        <f t="shared" si="65"/>
        <v>0</v>
      </c>
      <c r="V108" s="10">
        <v>44196</v>
      </c>
      <c r="W108" s="11"/>
      <c r="X108" s="11"/>
      <c r="Y108" s="11"/>
      <c r="Z108" s="11"/>
      <c r="AA108" s="11"/>
      <c r="AB108" s="11"/>
      <c r="AC108" s="11"/>
      <c r="AD108" s="15">
        <f t="shared" ref="AD108:AP108" si="66">SUM(AD109:AD116)</f>
        <v>309</v>
      </c>
      <c r="AE108" s="15">
        <f t="shared" si="66"/>
        <v>14298335.380000001</v>
      </c>
      <c r="AF108" s="15">
        <f t="shared" si="66"/>
        <v>105.2</v>
      </c>
      <c r="AG108" s="15">
        <f t="shared" si="66"/>
        <v>4867912.2300000004</v>
      </c>
      <c r="AH108" s="15">
        <f t="shared" si="66"/>
        <v>0</v>
      </c>
      <c r="AI108" s="15">
        <f t="shared" si="66"/>
        <v>0</v>
      </c>
      <c r="AJ108" s="15">
        <f t="shared" si="66"/>
        <v>0</v>
      </c>
      <c r="AK108" s="15">
        <f t="shared" si="66"/>
        <v>0</v>
      </c>
      <c r="AL108" s="15">
        <f t="shared" si="66"/>
        <v>0</v>
      </c>
      <c r="AM108" s="15">
        <f t="shared" si="66"/>
        <v>0</v>
      </c>
      <c r="AN108" s="15">
        <f t="shared" si="66"/>
        <v>0</v>
      </c>
      <c r="AO108" s="15">
        <f t="shared" si="66"/>
        <v>0</v>
      </c>
      <c r="AP108" s="15">
        <f t="shared" si="66"/>
        <v>0</v>
      </c>
      <c r="AQ108" s="11"/>
      <c r="AR108" s="11"/>
      <c r="AS108" s="11"/>
      <c r="AT108" s="11"/>
    </row>
    <row r="109" spans="1:46" hidden="1" x14ac:dyDescent="0.25">
      <c r="A109" s="17"/>
      <c r="B109" s="12" t="s">
        <v>14</v>
      </c>
      <c r="C109" s="13" t="s">
        <v>20</v>
      </c>
      <c r="D109" s="13"/>
      <c r="E109" s="13"/>
      <c r="F109" s="13"/>
      <c r="G109" s="13"/>
      <c r="H109" s="13"/>
      <c r="I109" s="14">
        <v>1</v>
      </c>
      <c r="J109" s="11">
        <v>1</v>
      </c>
      <c r="K109" s="17"/>
      <c r="L109" s="15">
        <v>44.3</v>
      </c>
      <c r="M109" s="15">
        <v>34038</v>
      </c>
      <c r="N109" s="50">
        <v>46272.93</v>
      </c>
      <c r="O109" s="99">
        <f>Проценты!$B$6</f>
        <v>0.98974533681403798</v>
      </c>
      <c r="P109" s="100">
        <f>Проценты!$B$7</f>
        <v>1.0254663185962401E-2</v>
      </c>
      <c r="Q109" s="18">
        <f t="shared" ref="Q109:Q116" si="67">L109*N109</f>
        <v>2049890.8</v>
      </c>
      <c r="R109" s="9">
        <f t="shared" si="50"/>
        <v>1492420.56</v>
      </c>
      <c r="S109" s="9">
        <f t="shared" si="51"/>
        <v>15462.84</v>
      </c>
      <c r="T109" s="18">
        <f t="shared" ref="T109:T116" si="68">Q109-R109-S109-U109</f>
        <v>542007.4</v>
      </c>
      <c r="U109" s="51">
        <v>0</v>
      </c>
      <c r="V109" s="10">
        <v>44196</v>
      </c>
      <c r="W109" s="11" t="s">
        <v>63</v>
      </c>
      <c r="X109" s="17"/>
      <c r="Y109" s="17"/>
      <c r="Z109" s="17"/>
      <c r="AA109" s="17"/>
      <c r="AB109" s="17"/>
      <c r="AC109" s="17"/>
      <c r="AD109" s="9">
        <f t="shared" si="61"/>
        <v>44.3</v>
      </c>
      <c r="AE109" s="9">
        <f t="shared" ref="AE109:AE116" si="69">IF(W109&gt;0,Q109,0)</f>
        <v>2049890.8</v>
      </c>
      <c r="AF109" s="9">
        <f t="shared" si="54"/>
        <v>0</v>
      </c>
      <c r="AG109" s="9">
        <f t="shared" ref="AG109:AG116" si="70">IF(X109&gt;0,Q109,0)</f>
        <v>0</v>
      </c>
      <c r="AH109" s="17"/>
      <c r="AI109" s="17"/>
      <c r="AJ109" s="17"/>
      <c r="AK109" s="17"/>
      <c r="AL109" s="17"/>
      <c r="AM109" s="17"/>
      <c r="AN109" s="17"/>
      <c r="AO109" s="17"/>
      <c r="AP109" s="17"/>
      <c r="AQ109" s="17"/>
      <c r="AR109" s="17"/>
      <c r="AS109" s="17"/>
      <c r="AT109" s="17"/>
    </row>
    <row r="110" spans="1:46" hidden="1" x14ac:dyDescent="0.25">
      <c r="A110" s="17"/>
      <c r="B110" s="12" t="s">
        <v>15</v>
      </c>
      <c r="C110" s="13" t="s">
        <v>20</v>
      </c>
      <c r="D110" s="13"/>
      <c r="E110" s="13"/>
      <c r="F110" s="13"/>
      <c r="G110" s="13"/>
      <c r="H110" s="13"/>
      <c r="I110" s="14">
        <v>2</v>
      </c>
      <c r="J110" s="11">
        <v>1</v>
      </c>
      <c r="K110" s="11"/>
      <c r="L110" s="15">
        <v>55.3</v>
      </c>
      <c r="M110" s="15">
        <v>34038</v>
      </c>
      <c r="N110" s="50">
        <v>46272.93</v>
      </c>
      <c r="O110" s="99">
        <f>Проценты!$B$6</f>
        <v>0.98974533681403798</v>
      </c>
      <c r="P110" s="100">
        <f>Проценты!$B$7</f>
        <v>1.0254663185962401E-2</v>
      </c>
      <c r="Q110" s="18">
        <f t="shared" si="67"/>
        <v>2558893.0299999998</v>
      </c>
      <c r="R110" s="9">
        <f t="shared" si="50"/>
        <v>1862999.03</v>
      </c>
      <c r="S110" s="9">
        <f t="shared" si="51"/>
        <v>19302.37</v>
      </c>
      <c r="T110" s="18">
        <f t="shared" si="68"/>
        <v>676591.63</v>
      </c>
      <c r="U110" s="51">
        <v>0</v>
      </c>
      <c r="V110" s="10">
        <v>44196</v>
      </c>
      <c r="W110" s="11" t="s">
        <v>63</v>
      </c>
      <c r="X110" s="17"/>
      <c r="Y110" s="17"/>
      <c r="Z110" s="17"/>
      <c r="AA110" s="17"/>
      <c r="AB110" s="17"/>
      <c r="AC110" s="17"/>
      <c r="AD110" s="9">
        <f t="shared" si="61"/>
        <v>55.3</v>
      </c>
      <c r="AE110" s="9">
        <f t="shared" si="69"/>
        <v>2558893.0299999998</v>
      </c>
      <c r="AF110" s="9">
        <f t="shared" si="54"/>
        <v>0</v>
      </c>
      <c r="AG110" s="9">
        <f t="shared" si="70"/>
        <v>0</v>
      </c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</row>
    <row r="111" spans="1:46" hidden="1" x14ac:dyDescent="0.25">
      <c r="A111" s="17"/>
      <c r="B111" s="12" t="s">
        <v>16</v>
      </c>
      <c r="C111" s="13" t="s">
        <v>20</v>
      </c>
      <c r="D111" s="13"/>
      <c r="E111" s="13"/>
      <c r="F111" s="13"/>
      <c r="G111" s="13"/>
      <c r="H111" s="13"/>
      <c r="I111" s="14">
        <v>3</v>
      </c>
      <c r="J111" s="11">
        <v>1</v>
      </c>
      <c r="K111" s="17"/>
      <c r="L111" s="15">
        <v>44.1</v>
      </c>
      <c r="M111" s="15">
        <v>34038</v>
      </c>
      <c r="N111" s="50">
        <v>46272.93</v>
      </c>
      <c r="O111" s="99">
        <f>Проценты!$B$6</f>
        <v>0.98974533681403798</v>
      </c>
      <c r="P111" s="100">
        <f>Проценты!$B$7</f>
        <v>1.0254663185962401E-2</v>
      </c>
      <c r="Q111" s="18">
        <f t="shared" si="67"/>
        <v>2040636.21</v>
      </c>
      <c r="R111" s="9">
        <f t="shared" si="50"/>
        <v>1485682.77</v>
      </c>
      <c r="S111" s="9">
        <f t="shared" si="51"/>
        <v>15393.03</v>
      </c>
      <c r="T111" s="18">
        <f t="shared" si="68"/>
        <v>539560.41</v>
      </c>
      <c r="U111" s="51">
        <v>0</v>
      </c>
      <c r="V111" s="10">
        <v>44196</v>
      </c>
      <c r="W111" s="11" t="s">
        <v>63</v>
      </c>
      <c r="X111" s="17"/>
      <c r="Y111" s="17"/>
      <c r="Z111" s="17"/>
      <c r="AA111" s="17"/>
      <c r="AB111" s="17"/>
      <c r="AC111" s="17"/>
      <c r="AD111" s="9">
        <f t="shared" si="61"/>
        <v>44.1</v>
      </c>
      <c r="AE111" s="9">
        <f t="shared" si="69"/>
        <v>2040636.21</v>
      </c>
      <c r="AF111" s="9">
        <f t="shared" si="54"/>
        <v>0</v>
      </c>
      <c r="AG111" s="9">
        <f t="shared" si="70"/>
        <v>0</v>
      </c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</row>
    <row r="112" spans="1:46" hidden="1" x14ac:dyDescent="0.25">
      <c r="A112" s="17"/>
      <c r="B112" s="12" t="s">
        <v>17</v>
      </c>
      <c r="C112" s="13" t="s">
        <v>20</v>
      </c>
      <c r="D112" s="13"/>
      <c r="E112" s="13"/>
      <c r="F112" s="13"/>
      <c r="G112" s="13"/>
      <c r="H112" s="13"/>
      <c r="I112" s="14">
        <v>6</v>
      </c>
      <c r="J112" s="11">
        <v>1</v>
      </c>
      <c r="K112" s="17"/>
      <c r="L112" s="15">
        <v>56.9</v>
      </c>
      <c r="M112" s="15">
        <v>34038</v>
      </c>
      <c r="N112" s="50">
        <v>46272.93</v>
      </c>
      <c r="O112" s="99">
        <f>Проценты!$B$6</f>
        <v>0.98974533681403798</v>
      </c>
      <c r="P112" s="100">
        <f>Проценты!$B$7</f>
        <v>1.0254663185962401E-2</v>
      </c>
      <c r="Q112" s="18">
        <f t="shared" si="67"/>
        <v>2632929.7200000002</v>
      </c>
      <c r="R112" s="9">
        <f t="shared" si="50"/>
        <v>1916901.36</v>
      </c>
      <c r="S112" s="9">
        <f t="shared" si="51"/>
        <v>19860.84</v>
      </c>
      <c r="T112" s="18">
        <f t="shared" si="68"/>
        <v>696167.52</v>
      </c>
      <c r="U112" s="51">
        <v>0</v>
      </c>
      <c r="V112" s="10">
        <v>44196</v>
      </c>
      <c r="W112" s="11" t="s">
        <v>63</v>
      </c>
      <c r="X112" s="17"/>
      <c r="Y112" s="17"/>
      <c r="Z112" s="17"/>
      <c r="AA112" s="17"/>
      <c r="AB112" s="17"/>
      <c r="AC112" s="17"/>
      <c r="AD112" s="9">
        <f t="shared" si="61"/>
        <v>56.9</v>
      </c>
      <c r="AE112" s="9">
        <f t="shared" si="69"/>
        <v>2632929.7200000002</v>
      </c>
      <c r="AF112" s="9">
        <f t="shared" si="54"/>
        <v>0</v>
      </c>
      <c r="AG112" s="9">
        <f t="shared" si="70"/>
        <v>0</v>
      </c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</row>
    <row r="113" spans="1:46" hidden="1" x14ac:dyDescent="0.25">
      <c r="A113" s="17"/>
      <c r="B113" s="12" t="s">
        <v>18</v>
      </c>
      <c r="C113" s="13" t="s">
        <v>20</v>
      </c>
      <c r="D113" s="13"/>
      <c r="E113" s="13"/>
      <c r="F113" s="13"/>
      <c r="G113" s="13"/>
      <c r="H113" s="13"/>
      <c r="I113" s="14">
        <v>2</v>
      </c>
      <c r="J113" s="11">
        <v>1</v>
      </c>
      <c r="K113" s="11"/>
      <c r="L113" s="15">
        <v>52.5</v>
      </c>
      <c r="M113" s="15">
        <v>34038</v>
      </c>
      <c r="N113" s="50">
        <v>46272.93</v>
      </c>
      <c r="O113" s="99">
        <f>Проценты!$B$6</f>
        <v>0.98974533681403798</v>
      </c>
      <c r="P113" s="100">
        <f>Проценты!$B$7</f>
        <v>1.0254663185962401E-2</v>
      </c>
      <c r="Q113" s="18">
        <f t="shared" si="67"/>
        <v>2429328.83</v>
      </c>
      <c r="R113" s="9">
        <f t="shared" si="50"/>
        <v>1768669.97</v>
      </c>
      <c r="S113" s="9">
        <f t="shared" si="51"/>
        <v>18325.03</v>
      </c>
      <c r="T113" s="18">
        <f t="shared" si="68"/>
        <v>642333.82999999996</v>
      </c>
      <c r="U113" s="51">
        <v>0</v>
      </c>
      <c r="V113" s="10">
        <v>44196</v>
      </c>
      <c r="W113" s="11" t="s">
        <v>63</v>
      </c>
      <c r="X113" s="17"/>
      <c r="Y113" s="17"/>
      <c r="Z113" s="17"/>
      <c r="AA113" s="17"/>
      <c r="AB113" s="17"/>
      <c r="AC113" s="17"/>
      <c r="AD113" s="9">
        <f t="shared" si="61"/>
        <v>52.5</v>
      </c>
      <c r="AE113" s="9">
        <f t="shared" si="69"/>
        <v>2429328.83</v>
      </c>
      <c r="AF113" s="9">
        <f t="shared" si="54"/>
        <v>0</v>
      </c>
      <c r="AG113" s="9">
        <f t="shared" si="70"/>
        <v>0</v>
      </c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</row>
    <row r="114" spans="1:46" hidden="1" x14ac:dyDescent="0.25">
      <c r="A114" s="17"/>
      <c r="B114" s="12" t="s">
        <v>19</v>
      </c>
      <c r="C114" s="13" t="s">
        <v>20</v>
      </c>
      <c r="D114" s="13"/>
      <c r="E114" s="13"/>
      <c r="F114" s="13"/>
      <c r="G114" s="13"/>
      <c r="H114" s="13"/>
      <c r="I114" s="14">
        <v>5</v>
      </c>
      <c r="J114" s="11">
        <v>1</v>
      </c>
      <c r="K114" s="17"/>
      <c r="L114" s="15">
        <v>55.9</v>
      </c>
      <c r="M114" s="15">
        <v>34038</v>
      </c>
      <c r="N114" s="50">
        <v>46272.93</v>
      </c>
      <c r="O114" s="99">
        <f>Проценты!$B$6</f>
        <v>0.98974533681403798</v>
      </c>
      <c r="P114" s="100">
        <f>Проценты!$B$7</f>
        <v>1.0254663185962401E-2</v>
      </c>
      <c r="Q114" s="18">
        <f t="shared" si="67"/>
        <v>2586656.79</v>
      </c>
      <c r="R114" s="9">
        <f t="shared" si="50"/>
        <v>1883212.4</v>
      </c>
      <c r="S114" s="9">
        <f t="shared" si="51"/>
        <v>19511.8</v>
      </c>
      <c r="T114" s="18">
        <f t="shared" si="68"/>
        <v>683932.59</v>
      </c>
      <c r="U114" s="51">
        <v>0</v>
      </c>
      <c r="V114" s="10">
        <v>44196</v>
      </c>
      <c r="W114" s="11" t="s">
        <v>63</v>
      </c>
      <c r="X114" s="17"/>
      <c r="Y114" s="17"/>
      <c r="Z114" s="17"/>
      <c r="AA114" s="17"/>
      <c r="AB114" s="17"/>
      <c r="AC114" s="17"/>
      <c r="AD114" s="9">
        <f t="shared" si="61"/>
        <v>55.9</v>
      </c>
      <c r="AE114" s="9">
        <f t="shared" si="69"/>
        <v>2586656.79</v>
      </c>
      <c r="AF114" s="9">
        <f t="shared" si="54"/>
        <v>0</v>
      </c>
      <c r="AG114" s="9">
        <f t="shared" si="70"/>
        <v>0</v>
      </c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</row>
    <row r="115" spans="1:46" hidden="1" x14ac:dyDescent="0.25">
      <c r="A115" s="17"/>
      <c r="B115" s="12" t="s">
        <v>22</v>
      </c>
      <c r="C115" s="13"/>
      <c r="D115" s="13" t="s">
        <v>21</v>
      </c>
      <c r="E115" s="13"/>
      <c r="F115" s="13"/>
      <c r="G115" s="13"/>
      <c r="H115" s="13"/>
      <c r="I115" s="14">
        <v>2</v>
      </c>
      <c r="J115" s="11">
        <v>1</v>
      </c>
      <c r="K115" s="17"/>
      <c r="L115" s="15">
        <v>50.8</v>
      </c>
      <c r="M115" s="15">
        <v>34038</v>
      </c>
      <c r="N115" s="50">
        <v>46272.93</v>
      </c>
      <c r="O115" s="99">
        <f>Проценты!$B$6</f>
        <v>0.98974533681403798</v>
      </c>
      <c r="P115" s="100">
        <f>Проценты!$B$7</f>
        <v>1.0254663185962401E-2</v>
      </c>
      <c r="Q115" s="18">
        <f t="shared" si="67"/>
        <v>2350664.84</v>
      </c>
      <c r="R115" s="9">
        <f t="shared" si="50"/>
        <v>1711398.75</v>
      </c>
      <c r="S115" s="9">
        <f t="shared" si="51"/>
        <v>17731.650000000001</v>
      </c>
      <c r="T115" s="18">
        <f t="shared" si="68"/>
        <v>621534.43999999994</v>
      </c>
      <c r="U115" s="51">
        <v>0</v>
      </c>
      <c r="V115" s="10">
        <v>44196</v>
      </c>
      <c r="W115" s="17"/>
      <c r="X115" s="11" t="s">
        <v>63</v>
      </c>
      <c r="Y115" s="17"/>
      <c r="Z115" s="17"/>
      <c r="AA115" s="17"/>
      <c r="AB115" s="17"/>
      <c r="AC115" s="17"/>
      <c r="AD115" s="9">
        <f t="shared" si="61"/>
        <v>0</v>
      </c>
      <c r="AE115" s="9">
        <f t="shared" si="69"/>
        <v>0</v>
      </c>
      <c r="AF115" s="9">
        <f t="shared" si="54"/>
        <v>50.8</v>
      </c>
      <c r="AG115" s="9">
        <f t="shared" si="70"/>
        <v>2350664.84</v>
      </c>
      <c r="AH115" s="17"/>
      <c r="AI115" s="17"/>
      <c r="AJ115" s="17"/>
      <c r="AK115" s="17"/>
      <c r="AL115" s="17"/>
      <c r="AM115" s="17"/>
      <c r="AN115" s="17"/>
      <c r="AO115" s="17"/>
      <c r="AP115" s="17"/>
      <c r="AQ115" s="17"/>
      <c r="AR115" s="17"/>
      <c r="AS115" s="17"/>
      <c r="AT115" s="17"/>
    </row>
    <row r="116" spans="1:46" hidden="1" x14ac:dyDescent="0.25">
      <c r="A116" s="17"/>
      <c r="B116" s="12" t="s">
        <v>23</v>
      </c>
      <c r="C116" s="13"/>
      <c r="D116" s="13" t="s">
        <v>21</v>
      </c>
      <c r="E116" s="13"/>
      <c r="F116" s="13"/>
      <c r="G116" s="13"/>
      <c r="H116" s="13"/>
      <c r="I116" s="14">
        <v>1</v>
      </c>
      <c r="J116" s="11">
        <v>1</v>
      </c>
      <c r="K116" s="17"/>
      <c r="L116" s="15">
        <v>54.4</v>
      </c>
      <c r="M116" s="15">
        <v>34038</v>
      </c>
      <c r="N116" s="50">
        <v>46272.93</v>
      </c>
      <c r="O116" s="99">
        <f>Проценты!$B$6</f>
        <v>0.98974533681403798</v>
      </c>
      <c r="P116" s="100">
        <f>Проценты!$B$7</f>
        <v>1.0254663185962401E-2</v>
      </c>
      <c r="Q116" s="18">
        <f t="shared" si="67"/>
        <v>2517247.39</v>
      </c>
      <c r="R116" s="9">
        <f t="shared" si="50"/>
        <v>1832678.98</v>
      </c>
      <c r="S116" s="9">
        <f t="shared" si="51"/>
        <v>18988.22</v>
      </c>
      <c r="T116" s="18">
        <f t="shared" si="68"/>
        <v>665580.18999999994</v>
      </c>
      <c r="U116" s="51">
        <v>0</v>
      </c>
      <c r="V116" s="10">
        <v>44196</v>
      </c>
      <c r="W116" s="17"/>
      <c r="X116" s="11" t="s">
        <v>63</v>
      </c>
      <c r="Y116" s="17"/>
      <c r="Z116" s="17"/>
      <c r="AA116" s="17"/>
      <c r="AB116" s="17"/>
      <c r="AC116" s="17"/>
      <c r="AD116" s="9">
        <f t="shared" si="61"/>
        <v>0</v>
      </c>
      <c r="AE116" s="9">
        <f t="shared" si="69"/>
        <v>0</v>
      </c>
      <c r="AF116" s="9">
        <f t="shared" si="54"/>
        <v>54.4</v>
      </c>
      <c r="AG116" s="9">
        <f t="shared" si="70"/>
        <v>2517247.39</v>
      </c>
      <c r="AH116" s="17"/>
      <c r="AI116" s="17"/>
      <c r="AJ116" s="17"/>
      <c r="AK116" s="17"/>
      <c r="AL116" s="17"/>
      <c r="AM116" s="17"/>
      <c r="AN116" s="17"/>
      <c r="AO116" s="17"/>
      <c r="AP116" s="17"/>
      <c r="AQ116" s="17"/>
      <c r="AR116" s="17"/>
      <c r="AS116" s="17"/>
      <c r="AT116" s="17"/>
    </row>
    <row r="117" spans="1:46" x14ac:dyDescent="0.25">
      <c r="A117" s="122">
        <v>8</v>
      </c>
      <c r="B117" s="5" t="s">
        <v>60</v>
      </c>
      <c r="C117" s="6"/>
      <c r="D117" s="6"/>
      <c r="E117" s="6"/>
      <c r="F117" s="6"/>
      <c r="G117" s="6"/>
      <c r="H117" s="6"/>
      <c r="I117" s="7">
        <f>SUM(I118:I120)</f>
        <v>9</v>
      </c>
      <c r="J117" s="7">
        <f t="shared" ref="J117:L117" si="71">SUM(J118:J120)</f>
        <v>3</v>
      </c>
      <c r="K117" s="7">
        <f t="shared" si="71"/>
        <v>4</v>
      </c>
      <c r="L117" s="8">
        <f t="shared" si="71"/>
        <v>68.099999999999994</v>
      </c>
      <c r="M117" s="15">
        <v>34038</v>
      </c>
      <c r="N117" s="50">
        <v>46272.93</v>
      </c>
      <c r="O117" s="99">
        <f>Проценты!$B$6</f>
        <v>0.98974533681403798</v>
      </c>
      <c r="P117" s="100">
        <f>Проценты!$B$7</f>
        <v>1.0254663185962401E-2</v>
      </c>
      <c r="Q117" s="8">
        <f t="shared" ref="Q117:U117" si="72">SUM(Q118:Q120)</f>
        <v>3151186.53</v>
      </c>
      <c r="R117" s="9">
        <f t="shared" si="50"/>
        <v>2294217.62</v>
      </c>
      <c r="S117" s="9">
        <f t="shared" si="51"/>
        <v>23770.18</v>
      </c>
      <c r="T117" s="8">
        <f t="shared" si="72"/>
        <v>833198.73</v>
      </c>
      <c r="U117" s="8">
        <f t="shared" si="72"/>
        <v>0</v>
      </c>
      <c r="V117" s="10">
        <v>44196</v>
      </c>
      <c r="W117" s="122"/>
      <c r="X117" s="122"/>
      <c r="Y117" s="122"/>
      <c r="Z117" s="122"/>
      <c r="AA117" s="122"/>
      <c r="AB117" s="122"/>
      <c r="AC117" s="122"/>
      <c r="AD117" s="8">
        <f t="shared" ref="AD117:AP117" si="73">SUM(AD118:AD120)</f>
        <v>18</v>
      </c>
      <c r="AE117" s="8">
        <f t="shared" si="73"/>
        <v>832912.74</v>
      </c>
      <c r="AF117" s="8">
        <f t="shared" si="73"/>
        <v>50.1</v>
      </c>
      <c r="AG117" s="8">
        <f t="shared" si="73"/>
        <v>2318273.79</v>
      </c>
      <c r="AH117" s="8">
        <f t="shared" si="73"/>
        <v>0</v>
      </c>
      <c r="AI117" s="8">
        <f t="shared" si="73"/>
        <v>0</v>
      </c>
      <c r="AJ117" s="8">
        <f t="shared" si="73"/>
        <v>0</v>
      </c>
      <c r="AK117" s="8">
        <f t="shared" si="73"/>
        <v>0</v>
      </c>
      <c r="AL117" s="8">
        <f t="shared" si="73"/>
        <v>0</v>
      </c>
      <c r="AM117" s="8">
        <f t="shared" si="73"/>
        <v>0</v>
      </c>
      <c r="AN117" s="8">
        <f t="shared" si="73"/>
        <v>0</v>
      </c>
      <c r="AO117" s="8">
        <f t="shared" si="73"/>
        <v>0</v>
      </c>
      <c r="AP117" s="8">
        <f t="shared" si="73"/>
        <v>0</v>
      </c>
      <c r="AQ117" s="122"/>
      <c r="AR117" s="122"/>
      <c r="AS117" s="122"/>
      <c r="AT117" s="122"/>
    </row>
    <row r="118" spans="1:46" hidden="1" x14ac:dyDescent="0.25">
      <c r="A118" s="122"/>
      <c r="B118" s="5" t="s">
        <v>16</v>
      </c>
      <c r="C118" s="6" t="s">
        <v>20</v>
      </c>
      <c r="D118" s="6"/>
      <c r="E118" s="6"/>
      <c r="F118" s="6"/>
      <c r="G118" s="6"/>
      <c r="H118" s="6"/>
      <c r="I118" s="7">
        <v>3</v>
      </c>
      <c r="J118" s="11">
        <v>1</v>
      </c>
      <c r="K118" s="122">
        <v>1</v>
      </c>
      <c r="L118" s="9">
        <v>18</v>
      </c>
      <c r="M118" s="15">
        <v>34038</v>
      </c>
      <c r="N118" s="50">
        <v>46272.93</v>
      </c>
      <c r="O118" s="99">
        <f>Проценты!$B$6</f>
        <v>0.98974533681403798</v>
      </c>
      <c r="P118" s="100">
        <f>Проценты!$B$7</f>
        <v>1.0254663185962401E-2</v>
      </c>
      <c r="Q118" s="18">
        <f t="shared" ref="Q118:Q120" si="74">L118*N118</f>
        <v>832912.74</v>
      </c>
      <c r="R118" s="9">
        <f t="shared" si="50"/>
        <v>606401.13</v>
      </c>
      <c r="S118" s="9">
        <f t="shared" si="51"/>
        <v>6282.87</v>
      </c>
      <c r="T118" s="18">
        <f t="shared" ref="T118:T120" si="75">Q118-R118-S118-U118</f>
        <v>220228.74</v>
      </c>
      <c r="U118" s="51">
        <v>0</v>
      </c>
      <c r="V118" s="10">
        <v>44196</v>
      </c>
      <c r="W118" s="122" t="s">
        <v>63</v>
      </c>
      <c r="X118" s="122"/>
      <c r="Y118" s="122"/>
      <c r="Z118" s="122"/>
      <c r="AA118" s="122"/>
      <c r="AB118" s="122"/>
      <c r="AC118" s="122"/>
      <c r="AD118" s="9">
        <f t="shared" si="61"/>
        <v>18</v>
      </c>
      <c r="AE118" s="9">
        <f t="shared" ref="AE118:AE120" si="76">IF(W118&gt;0,Q118,0)</f>
        <v>832912.74</v>
      </c>
      <c r="AF118" s="9">
        <f t="shared" si="54"/>
        <v>0</v>
      </c>
      <c r="AG118" s="9">
        <f t="shared" ref="AG118:AG120" si="77">IF(X118&gt;0,Q118,0)</f>
        <v>0</v>
      </c>
      <c r="AH118" s="122"/>
      <c r="AI118" s="122"/>
      <c r="AJ118" s="122"/>
      <c r="AK118" s="122"/>
      <c r="AL118" s="122"/>
      <c r="AM118" s="122"/>
      <c r="AN118" s="122"/>
      <c r="AO118" s="122"/>
      <c r="AP118" s="122"/>
      <c r="AQ118" s="122"/>
      <c r="AR118" s="122"/>
      <c r="AS118" s="122"/>
      <c r="AT118" s="122"/>
    </row>
    <row r="119" spans="1:46" hidden="1" x14ac:dyDescent="0.25">
      <c r="A119" s="122"/>
      <c r="B119" s="5" t="s">
        <v>18</v>
      </c>
      <c r="C119" s="13"/>
      <c r="D119" s="13" t="s">
        <v>21</v>
      </c>
      <c r="E119" s="13"/>
      <c r="F119" s="13"/>
      <c r="G119" s="13"/>
      <c r="H119" s="13"/>
      <c r="I119" s="7">
        <v>2</v>
      </c>
      <c r="J119" s="11">
        <v>1</v>
      </c>
      <c r="K119" s="122">
        <v>2</v>
      </c>
      <c r="L119" s="9">
        <v>35</v>
      </c>
      <c r="M119" s="15">
        <v>34038</v>
      </c>
      <c r="N119" s="50">
        <v>46272.93</v>
      </c>
      <c r="O119" s="99">
        <f>Проценты!$B$6</f>
        <v>0.98974533681403798</v>
      </c>
      <c r="P119" s="100">
        <f>Проценты!$B$7</f>
        <v>1.0254663185962401E-2</v>
      </c>
      <c r="Q119" s="18">
        <f t="shared" si="74"/>
        <v>1619552.55</v>
      </c>
      <c r="R119" s="9">
        <f t="shared" si="50"/>
        <v>1179113.31</v>
      </c>
      <c r="S119" s="9">
        <f t="shared" si="51"/>
        <v>12216.69</v>
      </c>
      <c r="T119" s="18">
        <f t="shared" si="75"/>
        <v>428222.55</v>
      </c>
      <c r="U119" s="51">
        <v>0</v>
      </c>
      <c r="V119" s="10">
        <v>44196</v>
      </c>
      <c r="W119" s="122"/>
      <c r="X119" s="122" t="s">
        <v>63</v>
      </c>
      <c r="Y119" s="122"/>
      <c r="Z119" s="122"/>
      <c r="AA119" s="122"/>
      <c r="AB119" s="122"/>
      <c r="AC119" s="122"/>
      <c r="AD119" s="9">
        <f t="shared" si="61"/>
        <v>0</v>
      </c>
      <c r="AE119" s="9">
        <f t="shared" si="76"/>
        <v>0</v>
      </c>
      <c r="AF119" s="9">
        <f t="shared" si="54"/>
        <v>35</v>
      </c>
      <c r="AG119" s="9">
        <f t="shared" si="77"/>
        <v>1619552.55</v>
      </c>
      <c r="AH119" s="122"/>
      <c r="AI119" s="122"/>
      <c r="AJ119" s="122"/>
      <c r="AK119" s="122"/>
      <c r="AL119" s="122"/>
      <c r="AM119" s="122"/>
      <c r="AN119" s="122"/>
      <c r="AO119" s="122"/>
      <c r="AP119" s="122"/>
      <c r="AQ119" s="122"/>
      <c r="AR119" s="122"/>
      <c r="AS119" s="122"/>
      <c r="AT119" s="122"/>
    </row>
    <row r="120" spans="1:46" hidden="1" x14ac:dyDescent="0.25">
      <c r="A120" s="122"/>
      <c r="B120" s="5" t="s">
        <v>47</v>
      </c>
      <c r="C120" s="6"/>
      <c r="D120" s="13" t="s">
        <v>21</v>
      </c>
      <c r="E120" s="13"/>
      <c r="F120" s="13"/>
      <c r="G120" s="13"/>
      <c r="H120" s="13"/>
      <c r="I120" s="7">
        <v>4</v>
      </c>
      <c r="J120" s="11">
        <v>1</v>
      </c>
      <c r="K120" s="122">
        <v>1</v>
      </c>
      <c r="L120" s="9">
        <v>15.1</v>
      </c>
      <c r="M120" s="15">
        <v>34038</v>
      </c>
      <c r="N120" s="50">
        <v>46272.93</v>
      </c>
      <c r="O120" s="99">
        <f>Проценты!$B$6</f>
        <v>0.98974533681403798</v>
      </c>
      <c r="P120" s="100">
        <f>Проценты!$B$7</f>
        <v>1.0254663185962401E-2</v>
      </c>
      <c r="Q120" s="18">
        <f t="shared" si="74"/>
        <v>698721.24</v>
      </c>
      <c r="R120" s="9">
        <f t="shared" si="50"/>
        <v>508703.17</v>
      </c>
      <c r="S120" s="9">
        <f t="shared" si="51"/>
        <v>5270.63</v>
      </c>
      <c r="T120" s="18">
        <f t="shared" si="75"/>
        <v>184747.44</v>
      </c>
      <c r="U120" s="51">
        <v>0</v>
      </c>
      <c r="V120" s="10">
        <v>44196</v>
      </c>
      <c r="W120" s="122"/>
      <c r="X120" s="122" t="s">
        <v>63</v>
      </c>
      <c r="Y120" s="122"/>
      <c r="Z120" s="122"/>
      <c r="AA120" s="122"/>
      <c r="AB120" s="122"/>
      <c r="AC120" s="122"/>
      <c r="AD120" s="9">
        <f t="shared" si="61"/>
        <v>0</v>
      </c>
      <c r="AE120" s="9">
        <f t="shared" si="76"/>
        <v>0</v>
      </c>
      <c r="AF120" s="9">
        <f t="shared" si="54"/>
        <v>15.1</v>
      </c>
      <c r="AG120" s="9">
        <f t="shared" si="77"/>
        <v>698721.24</v>
      </c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</row>
    <row r="121" spans="1:46" x14ac:dyDescent="0.25">
      <c r="A121" s="122">
        <v>9</v>
      </c>
      <c r="B121" s="5" t="s">
        <v>143</v>
      </c>
      <c r="C121" s="6"/>
      <c r="D121" s="6"/>
      <c r="E121" s="6"/>
      <c r="F121" s="6"/>
      <c r="G121" s="6"/>
      <c r="H121" s="6"/>
      <c r="I121" s="7">
        <f>SUM(I122:I137)</f>
        <v>27</v>
      </c>
      <c r="J121" s="7">
        <f>SUM(J122:J137)</f>
        <v>16</v>
      </c>
      <c r="K121" s="7">
        <f>SUM(K122:K137)</f>
        <v>32</v>
      </c>
      <c r="L121" s="8">
        <f>SUM(L122:L137)</f>
        <v>542.29999999999995</v>
      </c>
      <c r="M121" s="15">
        <v>34038</v>
      </c>
      <c r="N121" s="50">
        <v>46272.93</v>
      </c>
      <c r="O121" s="99">
        <f>Проценты!$B$6</f>
        <v>0.98974533681403798</v>
      </c>
      <c r="P121" s="100">
        <f>Проценты!$B$7</f>
        <v>1.0254663185962401E-2</v>
      </c>
      <c r="Q121" s="8">
        <f>SUM(Q122:Q137)</f>
        <v>25093809.960000001</v>
      </c>
      <c r="R121" s="9">
        <f t="shared" si="50"/>
        <v>18269518.550000001</v>
      </c>
      <c r="S121" s="9">
        <f t="shared" si="51"/>
        <v>189288.85</v>
      </c>
      <c r="T121" s="8">
        <f>SUM(T122:T137)</f>
        <v>6635002.5599999996</v>
      </c>
      <c r="U121" s="8">
        <f>SUM(U122:U137)</f>
        <v>0</v>
      </c>
      <c r="V121" s="10">
        <v>44196</v>
      </c>
      <c r="W121" s="122"/>
      <c r="X121" s="122"/>
      <c r="Y121" s="122"/>
      <c r="Z121" s="122"/>
      <c r="AA121" s="122"/>
      <c r="AB121" s="122"/>
      <c r="AC121" s="122"/>
      <c r="AD121" s="8">
        <f t="shared" ref="AD121:AP121" si="78">SUM(AD122:AD137)</f>
        <v>501</v>
      </c>
      <c r="AE121" s="8">
        <f t="shared" si="78"/>
        <v>23182737.949999999</v>
      </c>
      <c r="AF121" s="8">
        <f t="shared" si="78"/>
        <v>41.3</v>
      </c>
      <c r="AG121" s="8">
        <f t="shared" si="78"/>
        <v>1911072.01</v>
      </c>
      <c r="AH121" s="8">
        <f t="shared" si="78"/>
        <v>0</v>
      </c>
      <c r="AI121" s="8">
        <f t="shared" si="78"/>
        <v>0</v>
      </c>
      <c r="AJ121" s="8">
        <f t="shared" si="78"/>
        <v>0</v>
      </c>
      <c r="AK121" s="8">
        <f t="shared" si="78"/>
        <v>0</v>
      </c>
      <c r="AL121" s="8">
        <f t="shared" si="78"/>
        <v>0</v>
      </c>
      <c r="AM121" s="8">
        <f t="shared" si="78"/>
        <v>0</v>
      </c>
      <c r="AN121" s="8">
        <f t="shared" si="78"/>
        <v>0</v>
      </c>
      <c r="AO121" s="8">
        <f t="shared" si="78"/>
        <v>0</v>
      </c>
      <c r="AP121" s="8">
        <f t="shared" si="78"/>
        <v>0</v>
      </c>
      <c r="AQ121" s="122"/>
      <c r="AR121" s="122"/>
      <c r="AS121" s="122"/>
      <c r="AT121" s="122"/>
    </row>
    <row r="122" spans="1:46" hidden="1" x14ac:dyDescent="0.25">
      <c r="A122" s="122"/>
      <c r="B122" s="5" t="s">
        <v>14</v>
      </c>
      <c r="C122" s="6" t="s">
        <v>20</v>
      </c>
      <c r="D122" s="6"/>
      <c r="E122" s="6"/>
      <c r="F122" s="6"/>
      <c r="G122" s="6"/>
      <c r="H122" s="6"/>
      <c r="I122" s="7">
        <v>1</v>
      </c>
      <c r="J122" s="11">
        <v>1</v>
      </c>
      <c r="K122" s="122">
        <v>2</v>
      </c>
      <c r="L122" s="9">
        <v>29.2</v>
      </c>
      <c r="M122" s="15">
        <v>34038</v>
      </c>
      <c r="N122" s="50">
        <v>46272.93</v>
      </c>
      <c r="O122" s="99">
        <f>Проценты!$B$6</f>
        <v>0.98974533681403798</v>
      </c>
      <c r="P122" s="100">
        <f>Проценты!$B$7</f>
        <v>1.0254663185962401E-2</v>
      </c>
      <c r="Q122" s="18">
        <f t="shared" ref="Q122:Q137" si="79">L122*N122</f>
        <v>1351169.56</v>
      </c>
      <c r="R122" s="9">
        <f t="shared" si="50"/>
        <v>983717.39</v>
      </c>
      <c r="S122" s="9">
        <f t="shared" si="51"/>
        <v>10192.209999999999</v>
      </c>
      <c r="T122" s="18">
        <f t="shared" ref="T122:T137" si="80">Q122-R122-S122-U122</f>
        <v>357259.96</v>
      </c>
      <c r="U122" s="51">
        <v>0</v>
      </c>
      <c r="V122" s="10">
        <v>44196</v>
      </c>
      <c r="W122" s="122" t="s">
        <v>63</v>
      </c>
      <c r="X122" s="122"/>
      <c r="Y122" s="122"/>
      <c r="Z122" s="122"/>
      <c r="AA122" s="122"/>
      <c r="AB122" s="122"/>
      <c r="AC122" s="122"/>
      <c r="AD122" s="9">
        <f t="shared" ref="AD122:AD137" si="81">IF(W122&gt;0,L122,0)</f>
        <v>29.2</v>
      </c>
      <c r="AE122" s="9">
        <f t="shared" ref="AE122:AE137" si="82">IF(W122&gt;0,Q122,0)</f>
        <v>1351169.56</v>
      </c>
      <c r="AF122" s="9">
        <f t="shared" ref="AF122:AF137" si="83">IF(X122&gt;0,L122,0)</f>
        <v>0</v>
      </c>
      <c r="AG122" s="9">
        <f t="shared" ref="AG122:AG137" si="84">IF(X122&gt;0,Q122,0)</f>
        <v>0</v>
      </c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</row>
    <row r="123" spans="1:46" hidden="1" x14ac:dyDescent="0.25">
      <c r="A123" s="122"/>
      <c r="B123" s="5" t="s">
        <v>15</v>
      </c>
      <c r="C123" s="6" t="s">
        <v>20</v>
      </c>
      <c r="D123" s="6"/>
      <c r="E123" s="6"/>
      <c r="F123" s="6"/>
      <c r="G123" s="6"/>
      <c r="H123" s="6"/>
      <c r="I123" s="7">
        <v>1</v>
      </c>
      <c r="J123" s="11">
        <v>1</v>
      </c>
      <c r="K123" s="122">
        <v>3</v>
      </c>
      <c r="L123" s="9">
        <v>40.4</v>
      </c>
      <c r="M123" s="15">
        <v>34038</v>
      </c>
      <c r="N123" s="50">
        <v>46272.93</v>
      </c>
      <c r="O123" s="99">
        <f>Проценты!$B$6</f>
        <v>0.98974533681403798</v>
      </c>
      <c r="P123" s="100">
        <f>Проценты!$B$7</f>
        <v>1.0254663185962401E-2</v>
      </c>
      <c r="Q123" s="18">
        <f t="shared" si="79"/>
        <v>1869426.37</v>
      </c>
      <c r="R123" s="9">
        <f t="shared" si="50"/>
        <v>1361033.65</v>
      </c>
      <c r="S123" s="9">
        <f t="shared" si="51"/>
        <v>14101.55</v>
      </c>
      <c r="T123" s="18">
        <f t="shared" si="80"/>
        <v>494291.17</v>
      </c>
      <c r="U123" s="51">
        <v>0</v>
      </c>
      <c r="V123" s="10">
        <v>44196</v>
      </c>
      <c r="W123" s="122" t="s">
        <v>63</v>
      </c>
      <c r="X123" s="122"/>
      <c r="Y123" s="122"/>
      <c r="Z123" s="122"/>
      <c r="AA123" s="122"/>
      <c r="AB123" s="122"/>
      <c r="AC123" s="122"/>
      <c r="AD123" s="9">
        <f t="shared" si="81"/>
        <v>40.4</v>
      </c>
      <c r="AE123" s="9">
        <f t="shared" si="82"/>
        <v>1869426.37</v>
      </c>
      <c r="AF123" s="9">
        <f t="shared" si="83"/>
        <v>0</v>
      </c>
      <c r="AG123" s="9">
        <f t="shared" si="84"/>
        <v>0</v>
      </c>
      <c r="AH123" s="122"/>
      <c r="AI123" s="122"/>
      <c r="AJ123" s="122"/>
      <c r="AK123" s="122"/>
      <c r="AL123" s="122"/>
      <c r="AM123" s="122"/>
      <c r="AN123" s="122"/>
      <c r="AO123" s="122"/>
      <c r="AP123" s="122"/>
      <c r="AQ123" s="122"/>
      <c r="AR123" s="122"/>
      <c r="AS123" s="122"/>
      <c r="AT123" s="122"/>
    </row>
    <row r="124" spans="1:46" hidden="1" x14ac:dyDescent="0.25">
      <c r="A124" s="122"/>
      <c r="B124" s="5" t="s">
        <v>16</v>
      </c>
      <c r="C124" s="6" t="s">
        <v>20</v>
      </c>
      <c r="D124" s="6"/>
      <c r="E124" s="6"/>
      <c r="F124" s="6"/>
      <c r="G124" s="6"/>
      <c r="H124" s="6"/>
      <c r="I124" s="7">
        <v>2</v>
      </c>
      <c r="J124" s="11">
        <v>1</v>
      </c>
      <c r="K124" s="122">
        <v>3</v>
      </c>
      <c r="L124" s="9">
        <v>39.299999999999997</v>
      </c>
      <c r="M124" s="15">
        <v>34038</v>
      </c>
      <c r="N124" s="50">
        <v>46272.93</v>
      </c>
      <c r="O124" s="99">
        <f>Проценты!$B$6</f>
        <v>0.98974533681403798</v>
      </c>
      <c r="P124" s="100">
        <f>Проценты!$B$7</f>
        <v>1.0254663185962401E-2</v>
      </c>
      <c r="Q124" s="18">
        <f t="shared" si="79"/>
        <v>1818526.15</v>
      </c>
      <c r="R124" s="9">
        <f t="shared" si="50"/>
        <v>1323975.8</v>
      </c>
      <c r="S124" s="9">
        <f t="shared" si="51"/>
        <v>13717.6</v>
      </c>
      <c r="T124" s="18">
        <f t="shared" si="80"/>
        <v>480832.75</v>
      </c>
      <c r="U124" s="51">
        <v>0</v>
      </c>
      <c r="V124" s="10">
        <v>44196</v>
      </c>
      <c r="W124" s="122" t="s">
        <v>63</v>
      </c>
      <c r="X124" s="122"/>
      <c r="Y124" s="122"/>
      <c r="Z124" s="122"/>
      <c r="AA124" s="122"/>
      <c r="AB124" s="122"/>
      <c r="AC124" s="122"/>
      <c r="AD124" s="9">
        <f t="shared" si="81"/>
        <v>39.299999999999997</v>
      </c>
      <c r="AE124" s="9">
        <f t="shared" si="82"/>
        <v>1818526.15</v>
      </c>
      <c r="AF124" s="9">
        <f t="shared" si="83"/>
        <v>0</v>
      </c>
      <c r="AG124" s="9">
        <f t="shared" si="84"/>
        <v>0</v>
      </c>
      <c r="AH124" s="122"/>
      <c r="AI124" s="122"/>
      <c r="AJ124" s="122"/>
      <c r="AK124" s="122"/>
      <c r="AL124" s="122"/>
      <c r="AM124" s="122"/>
      <c r="AN124" s="122"/>
      <c r="AO124" s="122"/>
      <c r="AP124" s="122"/>
      <c r="AQ124" s="122"/>
      <c r="AR124" s="122"/>
      <c r="AS124" s="122"/>
      <c r="AT124" s="122"/>
    </row>
    <row r="125" spans="1:46" hidden="1" x14ac:dyDescent="0.25">
      <c r="A125" s="122"/>
      <c r="B125" s="5" t="s">
        <v>17</v>
      </c>
      <c r="C125" s="6" t="s">
        <v>20</v>
      </c>
      <c r="D125" s="6"/>
      <c r="E125" s="6"/>
      <c r="F125" s="6"/>
      <c r="G125" s="6"/>
      <c r="H125" s="6"/>
      <c r="I125" s="7">
        <v>1</v>
      </c>
      <c r="J125" s="11">
        <v>1</v>
      </c>
      <c r="K125" s="122">
        <v>2</v>
      </c>
      <c r="L125" s="9">
        <v>37.1</v>
      </c>
      <c r="M125" s="15">
        <v>34038</v>
      </c>
      <c r="N125" s="50">
        <v>46272.93</v>
      </c>
      <c r="O125" s="99">
        <f>Проценты!$B$6</f>
        <v>0.98974533681403798</v>
      </c>
      <c r="P125" s="100">
        <f>Проценты!$B$7</f>
        <v>1.0254663185962401E-2</v>
      </c>
      <c r="Q125" s="18">
        <f t="shared" si="79"/>
        <v>1716725.7</v>
      </c>
      <c r="R125" s="9">
        <f t="shared" si="50"/>
        <v>1249860.1100000001</v>
      </c>
      <c r="S125" s="9">
        <f t="shared" si="51"/>
        <v>12949.69</v>
      </c>
      <c r="T125" s="18">
        <f t="shared" si="80"/>
        <v>453915.9</v>
      </c>
      <c r="U125" s="51">
        <v>0</v>
      </c>
      <c r="V125" s="10">
        <v>44196</v>
      </c>
      <c r="W125" s="122" t="s">
        <v>63</v>
      </c>
      <c r="X125" s="122"/>
      <c r="Y125" s="122"/>
      <c r="Z125" s="122"/>
      <c r="AA125" s="122"/>
      <c r="AB125" s="122"/>
      <c r="AC125" s="122"/>
      <c r="AD125" s="9">
        <f t="shared" si="81"/>
        <v>37.1</v>
      </c>
      <c r="AE125" s="9">
        <f t="shared" si="82"/>
        <v>1716725.7</v>
      </c>
      <c r="AF125" s="9">
        <f t="shared" si="83"/>
        <v>0</v>
      </c>
      <c r="AG125" s="9">
        <f t="shared" si="84"/>
        <v>0</v>
      </c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</row>
    <row r="126" spans="1:46" hidden="1" x14ac:dyDescent="0.25">
      <c r="A126" s="122"/>
      <c r="B126" s="5" t="s">
        <v>18</v>
      </c>
      <c r="C126" s="6" t="s">
        <v>20</v>
      </c>
      <c r="D126" s="6"/>
      <c r="E126" s="6"/>
      <c r="F126" s="6"/>
      <c r="G126" s="6"/>
      <c r="H126" s="6"/>
      <c r="I126" s="7">
        <v>2</v>
      </c>
      <c r="J126" s="11">
        <v>1</v>
      </c>
      <c r="K126" s="122">
        <v>1</v>
      </c>
      <c r="L126" s="9">
        <v>26.3</v>
      </c>
      <c r="M126" s="15">
        <v>34038</v>
      </c>
      <c r="N126" s="50">
        <v>46272.93</v>
      </c>
      <c r="O126" s="99">
        <f>Проценты!$B$6</f>
        <v>0.98974533681403798</v>
      </c>
      <c r="P126" s="100">
        <f>Проценты!$B$7</f>
        <v>1.0254663185962401E-2</v>
      </c>
      <c r="Q126" s="18">
        <f t="shared" si="79"/>
        <v>1216978.06</v>
      </c>
      <c r="R126" s="9">
        <f t="shared" si="50"/>
        <v>886019.43</v>
      </c>
      <c r="S126" s="9">
        <f t="shared" si="51"/>
        <v>9179.9699999999993</v>
      </c>
      <c r="T126" s="18">
        <f t="shared" si="80"/>
        <v>321778.65999999997</v>
      </c>
      <c r="U126" s="51">
        <v>0</v>
      </c>
      <c r="V126" s="10">
        <v>44196</v>
      </c>
      <c r="W126" s="122" t="s">
        <v>63</v>
      </c>
      <c r="X126" s="122"/>
      <c r="Y126" s="122"/>
      <c r="Z126" s="122"/>
      <c r="AA126" s="122"/>
      <c r="AB126" s="122"/>
      <c r="AC126" s="122"/>
      <c r="AD126" s="9">
        <f t="shared" si="81"/>
        <v>26.3</v>
      </c>
      <c r="AE126" s="9">
        <f t="shared" si="82"/>
        <v>1216978.06</v>
      </c>
      <c r="AF126" s="9">
        <f t="shared" si="83"/>
        <v>0</v>
      </c>
      <c r="AG126" s="9">
        <f t="shared" si="84"/>
        <v>0</v>
      </c>
      <c r="AH126" s="12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</row>
    <row r="127" spans="1:46" hidden="1" x14ac:dyDescent="0.25">
      <c r="A127" s="122"/>
      <c r="B127" s="5" t="s">
        <v>19</v>
      </c>
      <c r="C127" s="6" t="s">
        <v>20</v>
      </c>
      <c r="D127" s="6"/>
      <c r="E127" s="6"/>
      <c r="F127" s="6"/>
      <c r="G127" s="6"/>
      <c r="H127" s="6"/>
      <c r="I127" s="7">
        <v>1</v>
      </c>
      <c r="J127" s="11">
        <v>1</v>
      </c>
      <c r="K127" s="122"/>
      <c r="L127" s="9">
        <v>37.299999999999997</v>
      </c>
      <c r="M127" s="15">
        <v>34038</v>
      </c>
      <c r="N127" s="50">
        <v>46272.93</v>
      </c>
      <c r="O127" s="99">
        <f>Проценты!$B$6</f>
        <v>0.98974533681403798</v>
      </c>
      <c r="P127" s="100">
        <f>Проценты!$B$7</f>
        <v>1.0254663185962401E-2</v>
      </c>
      <c r="Q127" s="18">
        <f t="shared" si="79"/>
        <v>1725980.29</v>
      </c>
      <c r="R127" s="9">
        <f t="shared" si="50"/>
        <v>1256597.8999999999</v>
      </c>
      <c r="S127" s="9">
        <f t="shared" si="51"/>
        <v>13019.5</v>
      </c>
      <c r="T127" s="18">
        <f t="shared" si="80"/>
        <v>456362.89</v>
      </c>
      <c r="U127" s="51">
        <v>0</v>
      </c>
      <c r="V127" s="10">
        <v>44196</v>
      </c>
      <c r="W127" s="122" t="s">
        <v>63</v>
      </c>
      <c r="X127" s="122"/>
      <c r="Y127" s="122"/>
      <c r="Z127" s="122"/>
      <c r="AA127" s="122"/>
      <c r="AB127" s="122"/>
      <c r="AC127" s="122"/>
      <c r="AD127" s="9">
        <f t="shared" si="81"/>
        <v>37.299999999999997</v>
      </c>
      <c r="AE127" s="9">
        <f t="shared" si="82"/>
        <v>1725980.29</v>
      </c>
      <c r="AF127" s="9">
        <f t="shared" si="83"/>
        <v>0</v>
      </c>
      <c r="AG127" s="9">
        <f t="shared" si="84"/>
        <v>0</v>
      </c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</row>
    <row r="128" spans="1:46" hidden="1" x14ac:dyDescent="0.25">
      <c r="A128" s="122"/>
      <c r="B128" s="5" t="s">
        <v>22</v>
      </c>
      <c r="C128" s="6" t="s">
        <v>20</v>
      </c>
      <c r="D128" s="6"/>
      <c r="E128" s="6"/>
      <c r="F128" s="6"/>
      <c r="G128" s="6"/>
      <c r="H128" s="6"/>
      <c r="I128" s="7">
        <v>1</v>
      </c>
      <c r="J128" s="11">
        <v>1</v>
      </c>
      <c r="K128" s="122">
        <v>2</v>
      </c>
      <c r="L128" s="9">
        <v>31.4</v>
      </c>
      <c r="M128" s="15">
        <v>34038</v>
      </c>
      <c r="N128" s="50">
        <v>46272.93</v>
      </c>
      <c r="O128" s="99">
        <f>Проценты!$B$6</f>
        <v>0.98974533681403798</v>
      </c>
      <c r="P128" s="100">
        <f>Проценты!$B$7</f>
        <v>1.0254663185962401E-2</v>
      </c>
      <c r="Q128" s="18">
        <f t="shared" si="79"/>
        <v>1452970</v>
      </c>
      <c r="R128" s="9">
        <f t="shared" si="50"/>
        <v>1057833.0900000001</v>
      </c>
      <c r="S128" s="9">
        <f t="shared" si="51"/>
        <v>10960.11</v>
      </c>
      <c r="T128" s="18">
        <f t="shared" si="80"/>
        <v>384176.8</v>
      </c>
      <c r="U128" s="51">
        <v>0</v>
      </c>
      <c r="V128" s="10">
        <v>44196</v>
      </c>
      <c r="W128" s="122" t="s">
        <v>63</v>
      </c>
      <c r="X128" s="122"/>
      <c r="Y128" s="122"/>
      <c r="Z128" s="122"/>
      <c r="AA128" s="122"/>
      <c r="AB128" s="122"/>
      <c r="AC128" s="122"/>
      <c r="AD128" s="9">
        <f t="shared" si="81"/>
        <v>31.4</v>
      </c>
      <c r="AE128" s="9">
        <f t="shared" si="82"/>
        <v>1452970</v>
      </c>
      <c r="AF128" s="9">
        <f t="shared" si="83"/>
        <v>0</v>
      </c>
      <c r="AG128" s="9">
        <f t="shared" si="84"/>
        <v>0</v>
      </c>
      <c r="AH128" s="122"/>
      <c r="AI128" s="122"/>
      <c r="AJ128" s="122"/>
      <c r="AK128" s="122"/>
      <c r="AL128" s="122"/>
      <c r="AM128" s="122"/>
      <c r="AN128" s="122"/>
      <c r="AO128" s="122"/>
      <c r="AP128" s="122"/>
      <c r="AQ128" s="122"/>
      <c r="AR128" s="122"/>
      <c r="AS128" s="122"/>
      <c r="AT128" s="122"/>
    </row>
    <row r="129" spans="1:46" hidden="1" x14ac:dyDescent="0.25">
      <c r="A129" s="122"/>
      <c r="B129" s="5" t="s">
        <v>23</v>
      </c>
      <c r="C129" s="6" t="s">
        <v>20</v>
      </c>
      <c r="D129" s="6"/>
      <c r="E129" s="6"/>
      <c r="F129" s="6"/>
      <c r="G129" s="6"/>
      <c r="H129" s="6"/>
      <c r="I129" s="7">
        <v>2</v>
      </c>
      <c r="J129" s="11">
        <v>1</v>
      </c>
      <c r="K129" s="122">
        <v>2</v>
      </c>
      <c r="L129" s="9">
        <v>28.9</v>
      </c>
      <c r="M129" s="15">
        <v>34038</v>
      </c>
      <c r="N129" s="50">
        <v>46272.93</v>
      </c>
      <c r="O129" s="99">
        <f>Проценты!$B$6</f>
        <v>0.98974533681403798</v>
      </c>
      <c r="P129" s="100">
        <f>Проценты!$B$7</f>
        <v>1.0254663185962401E-2</v>
      </c>
      <c r="Q129" s="18">
        <f t="shared" si="79"/>
        <v>1337287.6799999999</v>
      </c>
      <c r="R129" s="9">
        <f t="shared" si="50"/>
        <v>973610.71</v>
      </c>
      <c r="S129" s="9">
        <f t="shared" si="51"/>
        <v>10087.49</v>
      </c>
      <c r="T129" s="18">
        <f t="shared" si="80"/>
        <v>353589.48</v>
      </c>
      <c r="U129" s="51">
        <v>0</v>
      </c>
      <c r="V129" s="10">
        <v>44196</v>
      </c>
      <c r="W129" s="122" t="s">
        <v>63</v>
      </c>
      <c r="X129" s="122"/>
      <c r="Y129" s="122"/>
      <c r="Z129" s="122"/>
      <c r="AA129" s="122"/>
      <c r="AB129" s="122"/>
      <c r="AC129" s="122"/>
      <c r="AD129" s="9">
        <f t="shared" si="81"/>
        <v>28.9</v>
      </c>
      <c r="AE129" s="9">
        <f t="shared" si="82"/>
        <v>1337287.6799999999</v>
      </c>
      <c r="AF129" s="9">
        <f t="shared" si="83"/>
        <v>0</v>
      </c>
      <c r="AG129" s="9">
        <f t="shared" si="84"/>
        <v>0</v>
      </c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</row>
    <row r="130" spans="1:46" hidden="1" x14ac:dyDescent="0.25">
      <c r="A130" s="122"/>
      <c r="B130" s="5" t="s">
        <v>25</v>
      </c>
      <c r="C130" s="6" t="s">
        <v>20</v>
      </c>
      <c r="D130" s="6"/>
      <c r="E130" s="6"/>
      <c r="F130" s="6"/>
      <c r="G130" s="6"/>
      <c r="H130" s="6"/>
      <c r="I130" s="7">
        <v>4</v>
      </c>
      <c r="J130" s="11">
        <v>1</v>
      </c>
      <c r="K130" s="122">
        <v>2</v>
      </c>
      <c r="L130" s="9">
        <v>29.7</v>
      </c>
      <c r="M130" s="15">
        <v>34038</v>
      </c>
      <c r="N130" s="50">
        <v>46272.93</v>
      </c>
      <c r="O130" s="99">
        <f>Проценты!$B$6</f>
        <v>0.98974533681403798</v>
      </c>
      <c r="P130" s="100">
        <f>Проценты!$B$7</f>
        <v>1.0254663185962401E-2</v>
      </c>
      <c r="Q130" s="18">
        <f t="shared" si="79"/>
        <v>1374306.02</v>
      </c>
      <c r="R130" s="9">
        <f t="shared" si="50"/>
        <v>1000561.87</v>
      </c>
      <c r="S130" s="9">
        <f t="shared" si="51"/>
        <v>10366.73</v>
      </c>
      <c r="T130" s="18">
        <f t="shared" si="80"/>
        <v>363377.42</v>
      </c>
      <c r="U130" s="51">
        <v>0</v>
      </c>
      <c r="V130" s="10">
        <v>44196</v>
      </c>
      <c r="W130" s="122" t="s">
        <v>63</v>
      </c>
      <c r="X130" s="122"/>
      <c r="Y130" s="122"/>
      <c r="Z130" s="122"/>
      <c r="AA130" s="122"/>
      <c r="AB130" s="122"/>
      <c r="AC130" s="122"/>
      <c r="AD130" s="9">
        <f t="shared" si="81"/>
        <v>29.7</v>
      </c>
      <c r="AE130" s="9">
        <f t="shared" si="82"/>
        <v>1374306.02</v>
      </c>
      <c r="AF130" s="9">
        <f t="shared" si="83"/>
        <v>0</v>
      </c>
      <c r="AG130" s="9">
        <f t="shared" si="84"/>
        <v>0</v>
      </c>
      <c r="AH130" s="122"/>
      <c r="AI130" s="122"/>
      <c r="AJ130" s="122"/>
      <c r="AK130" s="122"/>
      <c r="AL130" s="122"/>
      <c r="AM130" s="122"/>
      <c r="AN130" s="122"/>
      <c r="AO130" s="122"/>
      <c r="AP130" s="122"/>
      <c r="AQ130" s="122"/>
      <c r="AR130" s="122"/>
      <c r="AS130" s="122"/>
      <c r="AT130" s="122"/>
    </row>
    <row r="131" spans="1:46" hidden="1" x14ac:dyDescent="0.25">
      <c r="A131" s="122"/>
      <c r="B131" s="5" t="s">
        <v>49</v>
      </c>
      <c r="C131" s="6" t="s">
        <v>20</v>
      </c>
      <c r="D131" s="6"/>
      <c r="E131" s="6"/>
      <c r="F131" s="6"/>
      <c r="G131" s="6"/>
      <c r="H131" s="6"/>
      <c r="I131" s="7">
        <v>4</v>
      </c>
      <c r="J131" s="11">
        <v>1</v>
      </c>
      <c r="K131" s="122">
        <v>3</v>
      </c>
      <c r="L131" s="9">
        <v>40.9</v>
      </c>
      <c r="M131" s="15">
        <v>34038</v>
      </c>
      <c r="N131" s="50">
        <v>46272.93</v>
      </c>
      <c r="O131" s="99">
        <f>Проценты!$B$6</f>
        <v>0.98974533681403798</v>
      </c>
      <c r="P131" s="100">
        <f>Проценты!$B$7</f>
        <v>1.0254663185962401E-2</v>
      </c>
      <c r="Q131" s="18">
        <f t="shared" si="79"/>
        <v>1892562.84</v>
      </c>
      <c r="R131" s="9">
        <f t="shared" si="50"/>
        <v>1377878.13</v>
      </c>
      <c r="S131" s="9">
        <f t="shared" si="51"/>
        <v>14276.07</v>
      </c>
      <c r="T131" s="18">
        <f t="shared" si="80"/>
        <v>500408.64</v>
      </c>
      <c r="U131" s="51">
        <v>0</v>
      </c>
      <c r="V131" s="10">
        <v>44196</v>
      </c>
      <c r="W131" s="122" t="s">
        <v>63</v>
      </c>
      <c r="X131" s="122"/>
      <c r="Y131" s="122"/>
      <c r="Z131" s="122"/>
      <c r="AA131" s="122"/>
      <c r="AB131" s="122"/>
      <c r="AC131" s="122"/>
      <c r="AD131" s="9">
        <f t="shared" si="81"/>
        <v>40.9</v>
      </c>
      <c r="AE131" s="9">
        <f t="shared" si="82"/>
        <v>1892562.84</v>
      </c>
      <c r="AF131" s="9">
        <f t="shared" si="83"/>
        <v>0</v>
      </c>
      <c r="AG131" s="9">
        <f t="shared" si="84"/>
        <v>0</v>
      </c>
      <c r="AH131" s="122"/>
      <c r="AI131" s="122"/>
      <c r="AJ131" s="122"/>
      <c r="AK131" s="122"/>
      <c r="AL131" s="122"/>
      <c r="AM131" s="122"/>
      <c r="AN131" s="122"/>
      <c r="AO131" s="122"/>
      <c r="AP131" s="122"/>
      <c r="AQ131" s="122"/>
      <c r="AR131" s="122"/>
      <c r="AS131" s="122"/>
      <c r="AT131" s="122"/>
    </row>
    <row r="132" spans="1:46" hidden="1" x14ac:dyDescent="0.25">
      <c r="A132" s="122"/>
      <c r="B132" s="5" t="s">
        <v>26</v>
      </c>
      <c r="C132" s="6" t="s">
        <v>20</v>
      </c>
      <c r="D132" s="6"/>
      <c r="E132" s="6"/>
      <c r="F132" s="6"/>
      <c r="G132" s="6"/>
      <c r="H132" s="6"/>
      <c r="I132" s="7">
        <v>1</v>
      </c>
      <c r="J132" s="11">
        <v>1</v>
      </c>
      <c r="K132" s="122">
        <v>3</v>
      </c>
      <c r="L132" s="9">
        <v>38.6</v>
      </c>
      <c r="M132" s="15">
        <v>34038</v>
      </c>
      <c r="N132" s="50">
        <v>46272.93</v>
      </c>
      <c r="O132" s="99">
        <f>Проценты!$B$6</f>
        <v>0.98974533681403798</v>
      </c>
      <c r="P132" s="100">
        <f>Проценты!$B$7</f>
        <v>1.0254663185962401E-2</v>
      </c>
      <c r="Q132" s="18">
        <f t="shared" si="79"/>
        <v>1786135.1</v>
      </c>
      <c r="R132" s="9">
        <f t="shared" si="50"/>
        <v>1300393.54</v>
      </c>
      <c r="S132" s="9">
        <f t="shared" si="51"/>
        <v>13473.26</v>
      </c>
      <c r="T132" s="18">
        <f t="shared" si="80"/>
        <v>472268.3</v>
      </c>
      <c r="U132" s="51">
        <v>0</v>
      </c>
      <c r="V132" s="10">
        <v>44196</v>
      </c>
      <c r="W132" s="122" t="s">
        <v>63</v>
      </c>
      <c r="X132" s="122"/>
      <c r="Y132" s="122"/>
      <c r="Z132" s="122"/>
      <c r="AA132" s="122"/>
      <c r="AB132" s="122"/>
      <c r="AC132" s="122"/>
      <c r="AD132" s="9">
        <f t="shared" si="81"/>
        <v>38.6</v>
      </c>
      <c r="AE132" s="9">
        <f t="shared" si="82"/>
        <v>1786135.1</v>
      </c>
      <c r="AF132" s="9">
        <f t="shared" si="83"/>
        <v>0</v>
      </c>
      <c r="AG132" s="9">
        <f t="shared" si="84"/>
        <v>0</v>
      </c>
      <c r="AH132" s="122"/>
      <c r="AI132" s="122"/>
      <c r="AJ132" s="122"/>
      <c r="AK132" s="122"/>
      <c r="AL132" s="122"/>
      <c r="AM132" s="122"/>
      <c r="AN132" s="122"/>
      <c r="AO132" s="122"/>
      <c r="AP132" s="122"/>
      <c r="AQ132" s="122"/>
      <c r="AR132" s="122"/>
      <c r="AS132" s="122"/>
      <c r="AT132" s="122"/>
    </row>
    <row r="133" spans="1:46" hidden="1" x14ac:dyDescent="0.25">
      <c r="A133" s="122"/>
      <c r="B133" s="5" t="s">
        <v>50</v>
      </c>
      <c r="C133" s="6" t="s">
        <v>20</v>
      </c>
      <c r="D133" s="6"/>
      <c r="E133" s="6"/>
      <c r="F133" s="6"/>
      <c r="G133" s="6"/>
      <c r="H133" s="6"/>
      <c r="I133" s="7">
        <v>2</v>
      </c>
      <c r="J133" s="11">
        <v>1</v>
      </c>
      <c r="K133" s="122">
        <v>2</v>
      </c>
      <c r="L133" s="9">
        <v>36.299999999999997</v>
      </c>
      <c r="M133" s="15">
        <v>34038</v>
      </c>
      <c r="N133" s="50">
        <v>46272.93</v>
      </c>
      <c r="O133" s="99">
        <f>Проценты!$B$6</f>
        <v>0.98974533681403798</v>
      </c>
      <c r="P133" s="100">
        <f>Проценты!$B$7</f>
        <v>1.0254663185962401E-2</v>
      </c>
      <c r="Q133" s="18">
        <f t="shared" si="79"/>
        <v>1679707.36</v>
      </c>
      <c r="R133" s="9">
        <f t="shared" si="50"/>
        <v>1222908.95</v>
      </c>
      <c r="S133" s="9">
        <f t="shared" si="51"/>
        <v>12670.45</v>
      </c>
      <c r="T133" s="18">
        <f t="shared" si="80"/>
        <v>444127.96</v>
      </c>
      <c r="U133" s="51">
        <v>0</v>
      </c>
      <c r="V133" s="10">
        <v>44196</v>
      </c>
      <c r="W133" s="122" t="s">
        <v>63</v>
      </c>
      <c r="X133" s="122"/>
      <c r="Y133" s="122"/>
      <c r="Z133" s="122"/>
      <c r="AA133" s="122"/>
      <c r="AB133" s="122"/>
      <c r="AC133" s="122"/>
      <c r="AD133" s="9">
        <f t="shared" si="81"/>
        <v>36.299999999999997</v>
      </c>
      <c r="AE133" s="9">
        <f t="shared" si="82"/>
        <v>1679707.36</v>
      </c>
      <c r="AF133" s="9">
        <f t="shared" si="83"/>
        <v>0</v>
      </c>
      <c r="AG133" s="9">
        <f t="shared" si="84"/>
        <v>0</v>
      </c>
      <c r="AH133" s="122"/>
      <c r="AI133" s="122"/>
      <c r="AJ133" s="122"/>
      <c r="AK133" s="122"/>
      <c r="AL133" s="122"/>
      <c r="AM133" s="122"/>
      <c r="AN133" s="122"/>
      <c r="AO133" s="122"/>
      <c r="AP133" s="122"/>
      <c r="AQ133" s="122"/>
      <c r="AR133" s="122"/>
      <c r="AS133" s="122"/>
      <c r="AT133" s="122"/>
    </row>
    <row r="134" spans="1:46" hidden="1" x14ac:dyDescent="0.25">
      <c r="A134" s="122"/>
      <c r="B134" s="5" t="s">
        <v>27</v>
      </c>
      <c r="C134" s="6" t="s">
        <v>20</v>
      </c>
      <c r="D134" s="6"/>
      <c r="E134" s="6"/>
      <c r="F134" s="6"/>
      <c r="G134" s="6"/>
      <c r="H134" s="6"/>
      <c r="I134" s="7">
        <v>1</v>
      </c>
      <c r="J134" s="11">
        <v>1</v>
      </c>
      <c r="K134" s="122">
        <v>1</v>
      </c>
      <c r="L134" s="9">
        <v>27.5</v>
      </c>
      <c r="M134" s="15">
        <v>34038</v>
      </c>
      <c r="N134" s="50">
        <v>46272.93</v>
      </c>
      <c r="O134" s="99">
        <f>Проценты!$B$6</f>
        <v>0.98974533681403798</v>
      </c>
      <c r="P134" s="100">
        <f>Проценты!$B$7</f>
        <v>1.0254663185962401E-2</v>
      </c>
      <c r="Q134" s="18">
        <f t="shared" si="79"/>
        <v>1272505.58</v>
      </c>
      <c r="R134" s="9">
        <f t="shared" si="50"/>
        <v>926446.17</v>
      </c>
      <c r="S134" s="9">
        <f t="shared" si="51"/>
        <v>9598.83</v>
      </c>
      <c r="T134" s="18">
        <f t="shared" si="80"/>
        <v>336460.58</v>
      </c>
      <c r="U134" s="51">
        <v>0</v>
      </c>
      <c r="V134" s="10">
        <v>44196</v>
      </c>
      <c r="W134" s="122" t="s">
        <v>63</v>
      </c>
      <c r="X134" s="122"/>
      <c r="Y134" s="122"/>
      <c r="Z134" s="122"/>
      <c r="AA134" s="122"/>
      <c r="AB134" s="122"/>
      <c r="AC134" s="122"/>
      <c r="AD134" s="9">
        <f t="shared" si="81"/>
        <v>27.5</v>
      </c>
      <c r="AE134" s="9">
        <f t="shared" si="82"/>
        <v>1272505.58</v>
      </c>
      <c r="AF134" s="9">
        <f t="shared" si="83"/>
        <v>0</v>
      </c>
      <c r="AG134" s="9">
        <f t="shared" si="84"/>
        <v>0</v>
      </c>
      <c r="AH134" s="122"/>
      <c r="AI134" s="122"/>
      <c r="AJ134" s="122"/>
      <c r="AK134" s="122"/>
      <c r="AL134" s="122"/>
      <c r="AM134" s="122"/>
      <c r="AN134" s="122"/>
      <c r="AO134" s="122"/>
      <c r="AP134" s="122"/>
      <c r="AQ134" s="122"/>
      <c r="AR134" s="122"/>
      <c r="AS134" s="122"/>
      <c r="AT134" s="122"/>
    </row>
    <row r="135" spans="1:46" hidden="1" x14ac:dyDescent="0.25">
      <c r="A135" s="122"/>
      <c r="B135" s="5" t="s">
        <v>28</v>
      </c>
      <c r="C135" s="6" t="s">
        <v>20</v>
      </c>
      <c r="D135" s="6"/>
      <c r="E135" s="6"/>
      <c r="F135" s="6"/>
      <c r="G135" s="6"/>
      <c r="H135" s="6"/>
      <c r="I135" s="7">
        <v>1</v>
      </c>
      <c r="J135" s="11">
        <v>1</v>
      </c>
      <c r="K135" s="122">
        <v>1</v>
      </c>
      <c r="L135" s="9">
        <v>29.6</v>
      </c>
      <c r="M135" s="15">
        <v>34038</v>
      </c>
      <c r="N135" s="50">
        <v>46272.93</v>
      </c>
      <c r="O135" s="99">
        <f>Проценты!$B$6</f>
        <v>0.98974533681403798</v>
      </c>
      <c r="P135" s="100">
        <f>Проценты!$B$7</f>
        <v>1.0254663185962401E-2</v>
      </c>
      <c r="Q135" s="18">
        <f t="shared" si="79"/>
        <v>1369678.73</v>
      </c>
      <c r="R135" s="9">
        <f t="shared" si="50"/>
        <v>997192.97</v>
      </c>
      <c r="S135" s="9">
        <f t="shared" si="51"/>
        <v>10331.83</v>
      </c>
      <c r="T135" s="18">
        <f t="shared" si="80"/>
        <v>362153.93</v>
      </c>
      <c r="U135" s="51">
        <v>0</v>
      </c>
      <c r="V135" s="10">
        <v>44196</v>
      </c>
      <c r="W135" s="122" t="s">
        <v>63</v>
      </c>
      <c r="X135" s="122"/>
      <c r="Y135" s="122"/>
      <c r="Z135" s="122"/>
      <c r="AA135" s="122"/>
      <c r="AB135" s="122"/>
      <c r="AC135" s="122"/>
      <c r="AD135" s="9">
        <f t="shared" si="81"/>
        <v>29.6</v>
      </c>
      <c r="AE135" s="9">
        <f t="shared" si="82"/>
        <v>1369678.73</v>
      </c>
      <c r="AF135" s="9">
        <f t="shared" si="83"/>
        <v>0</v>
      </c>
      <c r="AG135" s="9">
        <f t="shared" si="84"/>
        <v>0</v>
      </c>
      <c r="AH135" s="122"/>
      <c r="AI135" s="122"/>
      <c r="AJ135" s="122"/>
      <c r="AK135" s="122"/>
      <c r="AL135" s="122"/>
      <c r="AM135" s="122"/>
      <c r="AN135" s="122"/>
      <c r="AO135" s="122"/>
      <c r="AP135" s="122"/>
      <c r="AQ135" s="122"/>
      <c r="AR135" s="122"/>
      <c r="AS135" s="122"/>
      <c r="AT135" s="122"/>
    </row>
    <row r="136" spans="1:46" hidden="1" x14ac:dyDescent="0.25">
      <c r="A136" s="122"/>
      <c r="B136" s="5" t="s">
        <v>29</v>
      </c>
      <c r="C136" s="6"/>
      <c r="D136" s="13" t="s">
        <v>21</v>
      </c>
      <c r="E136" s="13"/>
      <c r="F136" s="13"/>
      <c r="G136" s="13"/>
      <c r="H136" s="13"/>
      <c r="I136" s="7">
        <v>2</v>
      </c>
      <c r="J136" s="11">
        <v>1</v>
      </c>
      <c r="K136" s="122">
        <v>3</v>
      </c>
      <c r="L136" s="9">
        <v>41.3</v>
      </c>
      <c r="M136" s="15">
        <v>34038</v>
      </c>
      <c r="N136" s="50">
        <v>46272.93</v>
      </c>
      <c r="O136" s="99">
        <f>Проценты!$B$6</f>
        <v>0.98974533681403798</v>
      </c>
      <c r="P136" s="100">
        <f>Проценты!$B$7</f>
        <v>1.0254663185962401E-2</v>
      </c>
      <c r="Q136" s="18">
        <f t="shared" si="79"/>
        <v>1911072.01</v>
      </c>
      <c r="R136" s="9">
        <f t="shared" si="50"/>
        <v>1391353.71</v>
      </c>
      <c r="S136" s="9">
        <f t="shared" si="51"/>
        <v>14415.69</v>
      </c>
      <c r="T136" s="18">
        <f t="shared" si="80"/>
        <v>505302.61</v>
      </c>
      <c r="U136" s="51">
        <v>0</v>
      </c>
      <c r="V136" s="10">
        <v>44196</v>
      </c>
      <c r="W136" s="122"/>
      <c r="X136" s="122" t="s">
        <v>63</v>
      </c>
      <c r="Y136" s="122"/>
      <c r="Z136" s="122"/>
      <c r="AA136" s="122"/>
      <c r="AB136" s="122"/>
      <c r="AC136" s="122"/>
      <c r="AD136" s="9">
        <f t="shared" si="81"/>
        <v>0</v>
      </c>
      <c r="AE136" s="9">
        <f t="shared" si="82"/>
        <v>0</v>
      </c>
      <c r="AF136" s="9">
        <f t="shared" si="83"/>
        <v>41.3</v>
      </c>
      <c r="AG136" s="9">
        <f t="shared" si="84"/>
        <v>1911072.01</v>
      </c>
      <c r="AH136" s="122"/>
      <c r="AI136" s="122"/>
      <c r="AJ136" s="122"/>
      <c r="AK136" s="122"/>
      <c r="AL136" s="122"/>
      <c r="AM136" s="122"/>
      <c r="AN136" s="122"/>
      <c r="AO136" s="122"/>
      <c r="AP136" s="122"/>
      <c r="AQ136" s="122"/>
      <c r="AR136" s="122"/>
      <c r="AS136" s="122"/>
      <c r="AT136" s="122"/>
    </row>
    <row r="137" spans="1:46" hidden="1" x14ac:dyDescent="0.25">
      <c r="A137" s="122"/>
      <c r="B137" s="5" t="s">
        <v>30</v>
      </c>
      <c r="C137" s="6" t="s">
        <v>20</v>
      </c>
      <c r="D137" s="6"/>
      <c r="E137" s="6"/>
      <c r="F137" s="6"/>
      <c r="G137" s="6"/>
      <c r="H137" s="6"/>
      <c r="I137" s="7">
        <v>1</v>
      </c>
      <c r="J137" s="11">
        <v>1</v>
      </c>
      <c r="K137" s="122">
        <v>2</v>
      </c>
      <c r="L137" s="9">
        <v>28.5</v>
      </c>
      <c r="M137" s="15">
        <v>34038</v>
      </c>
      <c r="N137" s="50">
        <v>46272.93</v>
      </c>
      <c r="O137" s="99">
        <f>Проценты!$B$6</f>
        <v>0.98974533681403798</v>
      </c>
      <c r="P137" s="100">
        <f>Проценты!$B$7</f>
        <v>1.0254663185962401E-2</v>
      </c>
      <c r="Q137" s="18">
        <f t="shared" si="79"/>
        <v>1318778.51</v>
      </c>
      <c r="R137" s="9">
        <f t="shared" si="50"/>
        <v>960135.13</v>
      </c>
      <c r="S137" s="9">
        <f t="shared" si="51"/>
        <v>9947.8700000000008</v>
      </c>
      <c r="T137" s="18">
        <f t="shared" si="80"/>
        <v>348695.51</v>
      </c>
      <c r="U137" s="51">
        <v>0</v>
      </c>
      <c r="V137" s="10">
        <v>44196</v>
      </c>
      <c r="W137" s="122" t="s">
        <v>63</v>
      </c>
      <c r="X137" s="122"/>
      <c r="Y137" s="122"/>
      <c r="Z137" s="122"/>
      <c r="AA137" s="122"/>
      <c r="AB137" s="122"/>
      <c r="AC137" s="122"/>
      <c r="AD137" s="9">
        <f t="shared" si="81"/>
        <v>28.5</v>
      </c>
      <c r="AE137" s="9">
        <f t="shared" si="82"/>
        <v>1318778.51</v>
      </c>
      <c r="AF137" s="9">
        <f t="shared" si="83"/>
        <v>0</v>
      </c>
      <c r="AG137" s="9">
        <f t="shared" si="84"/>
        <v>0</v>
      </c>
      <c r="AH137" s="122"/>
      <c r="AI137" s="122"/>
      <c r="AJ137" s="122"/>
      <c r="AK137" s="122"/>
      <c r="AL137" s="122"/>
      <c r="AM137" s="122"/>
      <c r="AN137" s="122"/>
      <c r="AO137" s="122"/>
      <c r="AP137" s="122"/>
      <c r="AQ137" s="122"/>
      <c r="AR137" s="122"/>
      <c r="AS137" s="122"/>
      <c r="AT137" s="122"/>
    </row>
    <row r="138" spans="1:46" x14ac:dyDescent="0.25">
      <c r="A138" s="122">
        <v>10</v>
      </c>
      <c r="B138" s="5" t="s">
        <v>144</v>
      </c>
      <c r="C138" s="6"/>
      <c r="D138" s="6"/>
      <c r="E138" s="6"/>
      <c r="F138" s="6"/>
      <c r="G138" s="6"/>
      <c r="H138" s="6"/>
      <c r="I138" s="7">
        <f>SUM(I139:I162)</f>
        <v>47</v>
      </c>
      <c r="J138" s="7">
        <f t="shared" ref="J138:L138" si="85">SUM(J139:J162)</f>
        <v>24</v>
      </c>
      <c r="K138" s="7">
        <f t="shared" si="85"/>
        <v>48</v>
      </c>
      <c r="L138" s="8">
        <f t="shared" si="85"/>
        <v>817.6</v>
      </c>
      <c r="M138" s="15">
        <v>34038</v>
      </c>
      <c r="N138" s="50">
        <v>46272.93</v>
      </c>
      <c r="O138" s="99">
        <f>Проценты!$B$6</f>
        <v>0.98974533681403798</v>
      </c>
      <c r="P138" s="100">
        <f>Проценты!$B$7</f>
        <v>1.0254663185962401E-2</v>
      </c>
      <c r="Q138" s="8">
        <f t="shared" ref="Q138:U138" si="86">SUM(Q139:Q162)</f>
        <v>37832747.579999998</v>
      </c>
      <c r="R138" s="9">
        <f t="shared" si="50"/>
        <v>27544086.969999999</v>
      </c>
      <c r="S138" s="9">
        <f t="shared" si="51"/>
        <v>285381.83</v>
      </c>
      <c r="T138" s="8">
        <f t="shared" si="86"/>
        <v>10003278.779999999</v>
      </c>
      <c r="U138" s="8">
        <f t="shared" si="86"/>
        <v>0</v>
      </c>
      <c r="V138" s="10">
        <v>44196</v>
      </c>
      <c r="W138" s="122"/>
      <c r="X138" s="122"/>
      <c r="Y138" s="122"/>
      <c r="Z138" s="122"/>
      <c r="AA138" s="122"/>
      <c r="AB138" s="122"/>
      <c r="AC138" s="122"/>
      <c r="AD138" s="8">
        <f t="shared" ref="AD138:AP138" si="87">SUM(AD139:AD162)</f>
        <v>747.6</v>
      </c>
      <c r="AE138" s="8">
        <f t="shared" si="87"/>
        <v>34593642.469999999</v>
      </c>
      <c r="AF138" s="8">
        <f t="shared" si="87"/>
        <v>70</v>
      </c>
      <c r="AG138" s="8">
        <f t="shared" si="87"/>
        <v>3239105.11</v>
      </c>
      <c r="AH138" s="8">
        <f t="shared" si="87"/>
        <v>0</v>
      </c>
      <c r="AI138" s="8">
        <f t="shared" si="87"/>
        <v>0</v>
      </c>
      <c r="AJ138" s="8">
        <f t="shared" si="87"/>
        <v>0</v>
      </c>
      <c r="AK138" s="8">
        <f t="shared" si="87"/>
        <v>0</v>
      </c>
      <c r="AL138" s="8">
        <f t="shared" si="87"/>
        <v>0</v>
      </c>
      <c r="AM138" s="8">
        <f t="shared" si="87"/>
        <v>0</v>
      </c>
      <c r="AN138" s="8">
        <f t="shared" si="87"/>
        <v>0</v>
      </c>
      <c r="AO138" s="8">
        <f t="shared" si="87"/>
        <v>0</v>
      </c>
      <c r="AP138" s="8">
        <f t="shared" si="87"/>
        <v>0</v>
      </c>
      <c r="AQ138" s="122"/>
      <c r="AR138" s="122"/>
      <c r="AS138" s="122"/>
      <c r="AT138" s="122"/>
    </row>
    <row r="139" spans="1:46" s="20" customFormat="1" hidden="1" x14ac:dyDescent="0.25">
      <c r="A139" s="11"/>
      <c r="B139" s="12" t="s">
        <v>14</v>
      </c>
      <c r="C139" s="13" t="s">
        <v>20</v>
      </c>
      <c r="D139" s="13"/>
      <c r="E139" s="13"/>
      <c r="F139" s="13"/>
      <c r="G139" s="13"/>
      <c r="H139" s="13"/>
      <c r="I139" s="14">
        <v>2</v>
      </c>
      <c r="J139" s="11">
        <v>1</v>
      </c>
      <c r="K139" s="11">
        <v>2</v>
      </c>
      <c r="L139" s="15">
        <v>29.8</v>
      </c>
      <c r="M139" s="15">
        <v>34038</v>
      </c>
      <c r="N139" s="50">
        <v>46272.93</v>
      </c>
      <c r="O139" s="99">
        <f>Проценты!$B$6</f>
        <v>0.98974533681403798</v>
      </c>
      <c r="P139" s="100">
        <f>Проценты!$B$7</f>
        <v>1.0254663185962401E-2</v>
      </c>
      <c r="Q139" s="18">
        <f t="shared" ref="Q139:Q162" si="88">L139*N139</f>
        <v>1378933.31</v>
      </c>
      <c r="R139" s="9">
        <f t="shared" si="50"/>
        <v>1003930.76</v>
      </c>
      <c r="S139" s="9">
        <f t="shared" si="51"/>
        <v>10401.64</v>
      </c>
      <c r="T139" s="18">
        <f t="shared" ref="T139:T162" si="89">Q139-R139-S139-U139</f>
        <v>364600.91</v>
      </c>
      <c r="U139" s="51">
        <v>0</v>
      </c>
      <c r="V139" s="10">
        <v>44196</v>
      </c>
      <c r="W139" s="11" t="s">
        <v>63</v>
      </c>
      <c r="X139" s="11"/>
      <c r="Y139" s="11"/>
      <c r="Z139" s="11"/>
      <c r="AA139" s="11"/>
      <c r="AB139" s="11"/>
      <c r="AC139" s="11"/>
      <c r="AD139" s="9">
        <f t="shared" ref="AD139:AD162" si="90">IF(W139&gt;0,L139,0)</f>
        <v>29.8</v>
      </c>
      <c r="AE139" s="9">
        <f t="shared" ref="AE139:AE162" si="91">IF(W139&gt;0,Q139,0)</f>
        <v>1378933.31</v>
      </c>
      <c r="AF139" s="9">
        <f t="shared" si="54"/>
        <v>0</v>
      </c>
      <c r="AG139" s="9">
        <f t="shared" ref="AG139:AG162" si="92">IF(X139&gt;0,Q139,0)</f>
        <v>0</v>
      </c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</row>
    <row r="140" spans="1:46" s="20" customFormat="1" hidden="1" x14ac:dyDescent="0.25">
      <c r="A140" s="11"/>
      <c r="B140" s="12" t="s">
        <v>15</v>
      </c>
      <c r="C140" s="13" t="s">
        <v>20</v>
      </c>
      <c r="D140" s="13"/>
      <c r="E140" s="13"/>
      <c r="F140" s="13"/>
      <c r="G140" s="13"/>
      <c r="H140" s="13"/>
      <c r="I140" s="14">
        <v>1</v>
      </c>
      <c r="J140" s="11">
        <v>1</v>
      </c>
      <c r="K140" s="11">
        <v>3</v>
      </c>
      <c r="L140" s="15">
        <v>40.6</v>
      </c>
      <c r="M140" s="15">
        <v>34038</v>
      </c>
      <c r="N140" s="50">
        <v>46272.93</v>
      </c>
      <c r="O140" s="99">
        <f>Проценты!$B$6</f>
        <v>0.98974533681403798</v>
      </c>
      <c r="P140" s="100">
        <f>Проценты!$B$7</f>
        <v>1.0254663185962401E-2</v>
      </c>
      <c r="Q140" s="18">
        <f t="shared" si="88"/>
        <v>1878680.96</v>
      </c>
      <c r="R140" s="9">
        <f t="shared" si="50"/>
        <v>1367771.44</v>
      </c>
      <c r="S140" s="9">
        <f t="shared" si="51"/>
        <v>14171.36</v>
      </c>
      <c r="T140" s="18">
        <f t="shared" si="89"/>
        <v>496738.16</v>
      </c>
      <c r="U140" s="51">
        <v>0</v>
      </c>
      <c r="V140" s="10">
        <v>44196</v>
      </c>
      <c r="W140" s="11" t="s">
        <v>63</v>
      </c>
      <c r="X140" s="11"/>
      <c r="Y140" s="11"/>
      <c r="Z140" s="11"/>
      <c r="AA140" s="11"/>
      <c r="AB140" s="11"/>
      <c r="AC140" s="11"/>
      <c r="AD140" s="9">
        <f t="shared" si="90"/>
        <v>40.6</v>
      </c>
      <c r="AE140" s="9">
        <f t="shared" si="91"/>
        <v>1878680.96</v>
      </c>
      <c r="AF140" s="9">
        <f t="shared" si="54"/>
        <v>0</v>
      </c>
      <c r="AG140" s="9">
        <f t="shared" si="92"/>
        <v>0</v>
      </c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</row>
    <row r="141" spans="1:46" s="20" customFormat="1" hidden="1" x14ac:dyDescent="0.25">
      <c r="A141" s="11"/>
      <c r="B141" s="12" t="s">
        <v>16</v>
      </c>
      <c r="C141" s="13" t="s">
        <v>20</v>
      </c>
      <c r="D141" s="13"/>
      <c r="E141" s="13"/>
      <c r="F141" s="13"/>
      <c r="G141" s="13"/>
      <c r="H141" s="13"/>
      <c r="I141" s="14">
        <v>1</v>
      </c>
      <c r="J141" s="11">
        <v>1</v>
      </c>
      <c r="K141" s="11">
        <v>0</v>
      </c>
      <c r="L141" s="15">
        <v>27.7</v>
      </c>
      <c r="M141" s="15">
        <v>34038</v>
      </c>
      <c r="N141" s="50">
        <v>46272.93</v>
      </c>
      <c r="O141" s="99">
        <f>Проценты!$B$6</f>
        <v>0.98974533681403798</v>
      </c>
      <c r="P141" s="100">
        <f>Проценты!$B$7</f>
        <v>1.0254663185962401E-2</v>
      </c>
      <c r="Q141" s="18">
        <f t="shared" si="88"/>
        <v>1281760.1599999999</v>
      </c>
      <c r="R141" s="9">
        <f t="shared" si="50"/>
        <v>933183.96</v>
      </c>
      <c r="S141" s="9">
        <f t="shared" si="51"/>
        <v>9668.64</v>
      </c>
      <c r="T141" s="18">
        <f t="shared" si="89"/>
        <v>338907.56</v>
      </c>
      <c r="U141" s="51">
        <v>0</v>
      </c>
      <c r="V141" s="10">
        <v>44196</v>
      </c>
      <c r="W141" s="11" t="s">
        <v>63</v>
      </c>
      <c r="X141" s="11"/>
      <c r="Y141" s="11"/>
      <c r="Z141" s="11"/>
      <c r="AA141" s="11"/>
      <c r="AB141" s="11"/>
      <c r="AC141" s="11"/>
      <c r="AD141" s="9">
        <f t="shared" si="90"/>
        <v>27.7</v>
      </c>
      <c r="AE141" s="9">
        <f t="shared" si="91"/>
        <v>1281760.1599999999</v>
      </c>
      <c r="AF141" s="9">
        <f t="shared" si="54"/>
        <v>0</v>
      </c>
      <c r="AG141" s="9">
        <f t="shared" si="92"/>
        <v>0</v>
      </c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</row>
    <row r="142" spans="1:46" s="20" customFormat="1" hidden="1" x14ac:dyDescent="0.25">
      <c r="A142" s="11"/>
      <c r="B142" s="12" t="s">
        <v>17</v>
      </c>
      <c r="C142" s="13" t="s">
        <v>20</v>
      </c>
      <c r="D142" s="13"/>
      <c r="E142" s="13"/>
      <c r="F142" s="13"/>
      <c r="G142" s="13"/>
      <c r="H142" s="13"/>
      <c r="I142" s="14">
        <v>2</v>
      </c>
      <c r="J142" s="11">
        <v>1</v>
      </c>
      <c r="K142" s="11">
        <v>1</v>
      </c>
      <c r="L142" s="15">
        <v>26.1</v>
      </c>
      <c r="M142" s="15">
        <v>34038</v>
      </c>
      <c r="N142" s="50">
        <v>46272.93</v>
      </c>
      <c r="O142" s="99">
        <f>Проценты!$B$6</f>
        <v>0.98974533681403798</v>
      </c>
      <c r="P142" s="100">
        <f>Проценты!$B$7</f>
        <v>1.0254663185962401E-2</v>
      </c>
      <c r="Q142" s="18">
        <f t="shared" si="88"/>
        <v>1207723.47</v>
      </c>
      <c r="R142" s="9">
        <f t="shared" si="50"/>
        <v>879281.64</v>
      </c>
      <c r="S142" s="9">
        <f t="shared" si="51"/>
        <v>9110.16</v>
      </c>
      <c r="T142" s="18">
        <f t="shared" si="89"/>
        <v>319331.67</v>
      </c>
      <c r="U142" s="51">
        <v>0</v>
      </c>
      <c r="V142" s="10">
        <v>44196</v>
      </c>
      <c r="W142" s="11" t="s">
        <v>63</v>
      </c>
      <c r="X142" s="11"/>
      <c r="Y142" s="11"/>
      <c r="Z142" s="11"/>
      <c r="AA142" s="11"/>
      <c r="AB142" s="11"/>
      <c r="AC142" s="11"/>
      <c r="AD142" s="9">
        <f t="shared" si="90"/>
        <v>26.1</v>
      </c>
      <c r="AE142" s="9">
        <f t="shared" si="91"/>
        <v>1207723.47</v>
      </c>
      <c r="AF142" s="9">
        <f t="shared" si="54"/>
        <v>0</v>
      </c>
      <c r="AG142" s="9">
        <f t="shared" si="92"/>
        <v>0</v>
      </c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</row>
    <row r="143" spans="1:46" s="20" customFormat="1" hidden="1" x14ac:dyDescent="0.25">
      <c r="A143" s="11"/>
      <c r="B143" s="12" t="s">
        <v>18</v>
      </c>
      <c r="C143" s="13" t="s">
        <v>20</v>
      </c>
      <c r="D143" s="13"/>
      <c r="E143" s="13"/>
      <c r="F143" s="13"/>
      <c r="G143" s="13"/>
      <c r="H143" s="13"/>
      <c r="I143" s="14">
        <v>1</v>
      </c>
      <c r="J143" s="11">
        <v>1</v>
      </c>
      <c r="K143" s="11">
        <v>2</v>
      </c>
      <c r="L143" s="15">
        <v>29.4</v>
      </c>
      <c r="M143" s="15">
        <v>34038</v>
      </c>
      <c r="N143" s="50">
        <v>46272.93</v>
      </c>
      <c r="O143" s="99">
        <f>Проценты!$B$6</f>
        <v>0.98974533681403798</v>
      </c>
      <c r="P143" s="100">
        <f>Проценты!$B$7</f>
        <v>1.0254663185962401E-2</v>
      </c>
      <c r="Q143" s="18">
        <f t="shared" si="88"/>
        <v>1360424.14</v>
      </c>
      <c r="R143" s="9">
        <f t="shared" si="50"/>
        <v>990455.18</v>
      </c>
      <c r="S143" s="9">
        <f t="shared" si="51"/>
        <v>10262.02</v>
      </c>
      <c r="T143" s="18">
        <f t="shared" si="89"/>
        <v>359706.94</v>
      </c>
      <c r="U143" s="51">
        <v>0</v>
      </c>
      <c r="V143" s="10">
        <v>44196</v>
      </c>
      <c r="W143" s="11" t="s">
        <v>63</v>
      </c>
      <c r="X143" s="11"/>
      <c r="Y143" s="11"/>
      <c r="Z143" s="11"/>
      <c r="AA143" s="11"/>
      <c r="AB143" s="11"/>
      <c r="AC143" s="11"/>
      <c r="AD143" s="9">
        <f t="shared" si="90"/>
        <v>29.4</v>
      </c>
      <c r="AE143" s="9">
        <f t="shared" si="91"/>
        <v>1360424.14</v>
      </c>
      <c r="AF143" s="9">
        <f t="shared" si="54"/>
        <v>0</v>
      </c>
      <c r="AG143" s="9">
        <f t="shared" si="92"/>
        <v>0</v>
      </c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</row>
    <row r="144" spans="1:46" s="20" customFormat="1" hidden="1" x14ac:dyDescent="0.25">
      <c r="A144" s="11"/>
      <c r="B144" s="12" t="s">
        <v>19</v>
      </c>
      <c r="C144" s="13" t="s">
        <v>20</v>
      </c>
      <c r="D144" s="13"/>
      <c r="E144" s="13"/>
      <c r="F144" s="13"/>
      <c r="G144" s="13"/>
      <c r="H144" s="13"/>
      <c r="I144" s="14">
        <v>3</v>
      </c>
      <c r="J144" s="11">
        <v>1</v>
      </c>
      <c r="K144" s="11">
        <v>3</v>
      </c>
      <c r="L144" s="15">
        <v>40.4</v>
      </c>
      <c r="M144" s="15">
        <v>34038</v>
      </c>
      <c r="N144" s="50">
        <v>46272.93</v>
      </c>
      <c r="O144" s="99">
        <f>Проценты!$B$6</f>
        <v>0.98974533681403798</v>
      </c>
      <c r="P144" s="100">
        <f>Проценты!$B$7</f>
        <v>1.0254663185962401E-2</v>
      </c>
      <c r="Q144" s="18">
        <f t="shared" si="88"/>
        <v>1869426.37</v>
      </c>
      <c r="R144" s="9">
        <f t="shared" si="50"/>
        <v>1361033.65</v>
      </c>
      <c r="S144" s="9">
        <f t="shared" si="51"/>
        <v>14101.55</v>
      </c>
      <c r="T144" s="18">
        <f t="shared" si="89"/>
        <v>494291.17</v>
      </c>
      <c r="U144" s="51">
        <v>0</v>
      </c>
      <c r="V144" s="10">
        <v>44196</v>
      </c>
      <c r="W144" s="11" t="s">
        <v>63</v>
      </c>
      <c r="X144" s="11"/>
      <c r="Y144" s="11"/>
      <c r="Z144" s="11"/>
      <c r="AA144" s="11"/>
      <c r="AB144" s="11"/>
      <c r="AC144" s="11"/>
      <c r="AD144" s="9">
        <f t="shared" si="90"/>
        <v>40.4</v>
      </c>
      <c r="AE144" s="9">
        <f t="shared" si="91"/>
        <v>1869426.37</v>
      </c>
      <c r="AF144" s="9">
        <f t="shared" si="54"/>
        <v>0</v>
      </c>
      <c r="AG144" s="9">
        <f t="shared" si="92"/>
        <v>0</v>
      </c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</row>
    <row r="145" spans="1:46" s="20" customFormat="1" hidden="1" x14ac:dyDescent="0.25">
      <c r="A145" s="11"/>
      <c r="B145" s="12" t="s">
        <v>22</v>
      </c>
      <c r="C145" s="13" t="s">
        <v>20</v>
      </c>
      <c r="D145" s="13"/>
      <c r="E145" s="13"/>
      <c r="F145" s="13"/>
      <c r="G145" s="13"/>
      <c r="H145" s="13"/>
      <c r="I145" s="14">
        <v>1</v>
      </c>
      <c r="J145" s="11">
        <v>1</v>
      </c>
      <c r="K145" s="11">
        <v>1</v>
      </c>
      <c r="L145" s="15">
        <v>27.5</v>
      </c>
      <c r="M145" s="15">
        <v>34038</v>
      </c>
      <c r="N145" s="50">
        <v>46272.93</v>
      </c>
      <c r="O145" s="99">
        <f>Проценты!$B$6</f>
        <v>0.98974533681403798</v>
      </c>
      <c r="P145" s="100">
        <f>Проценты!$B$7</f>
        <v>1.0254663185962401E-2</v>
      </c>
      <c r="Q145" s="18">
        <f t="shared" si="88"/>
        <v>1272505.58</v>
      </c>
      <c r="R145" s="9">
        <f t="shared" si="50"/>
        <v>926446.17</v>
      </c>
      <c r="S145" s="9">
        <f t="shared" si="51"/>
        <v>9598.83</v>
      </c>
      <c r="T145" s="18">
        <f t="shared" si="89"/>
        <v>336460.58</v>
      </c>
      <c r="U145" s="51">
        <v>0</v>
      </c>
      <c r="V145" s="10">
        <v>44196</v>
      </c>
      <c r="W145" s="11" t="s">
        <v>63</v>
      </c>
      <c r="X145" s="11"/>
      <c r="Y145" s="11"/>
      <c r="Z145" s="11"/>
      <c r="AA145" s="11"/>
      <c r="AB145" s="11"/>
      <c r="AC145" s="11"/>
      <c r="AD145" s="9">
        <f t="shared" si="90"/>
        <v>27.5</v>
      </c>
      <c r="AE145" s="9">
        <f t="shared" si="91"/>
        <v>1272505.58</v>
      </c>
      <c r="AF145" s="9">
        <f t="shared" si="54"/>
        <v>0</v>
      </c>
      <c r="AG145" s="9">
        <f t="shared" si="92"/>
        <v>0</v>
      </c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</row>
    <row r="146" spans="1:46" s="20" customFormat="1" hidden="1" x14ac:dyDescent="0.25">
      <c r="A146" s="11"/>
      <c r="B146" s="12" t="s">
        <v>23</v>
      </c>
      <c r="C146" s="13" t="s">
        <v>20</v>
      </c>
      <c r="D146" s="13"/>
      <c r="E146" s="13"/>
      <c r="F146" s="13"/>
      <c r="G146" s="13"/>
      <c r="H146" s="13"/>
      <c r="I146" s="14">
        <v>1</v>
      </c>
      <c r="J146" s="11">
        <v>1</v>
      </c>
      <c r="K146" s="11">
        <v>1</v>
      </c>
      <c r="L146" s="15">
        <v>26.6</v>
      </c>
      <c r="M146" s="15">
        <v>34038</v>
      </c>
      <c r="N146" s="50">
        <v>46272.93</v>
      </c>
      <c r="O146" s="99">
        <f>Проценты!$B$6</f>
        <v>0.98974533681403798</v>
      </c>
      <c r="P146" s="100">
        <f>Проценты!$B$7</f>
        <v>1.0254663185962401E-2</v>
      </c>
      <c r="Q146" s="18">
        <f t="shared" si="88"/>
        <v>1230859.94</v>
      </c>
      <c r="R146" s="9">
        <f t="shared" si="50"/>
        <v>896126.12</v>
      </c>
      <c r="S146" s="9">
        <f t="shared" si="51"/>
        <v>9284.68</v>
      </c>
      <c r="T146" s="18">
        <f t="shared" si="89"/>
        <v>325449.14</v>
      </c>
      <c r="U146" s="51">
        <v>0</v>
      </c>
      <c r="V146" s="10">
        <v>44196</v>
      </c>
      <c r="W146" s="11" t="s">
        <v>63</v>
      </c>
      <c r="X146" s="11"/>
      <c r="Y146" s="11"/>
      <c r="Z146" s="11"/>
      <c r="AA146" s="11"/>
      <c r="AB146" s="11"/>
      <c r="AC146" s="11"/>
      <c r="AD146" s="9">
        <f t="shared" si="90"/>
        <v>26.6</v>
      </c>
      <c r="AE146" s="9">
        <f t="shared" si="91"/>
        <v>1230859.94</v>
      </c>
      <c r="AF146" s="9">
        <f t="shared" si="54"/>
        <v>0</v>
      </c>
      <c r="AG146" s="9">
        <f t="shared" si="92"/>
        <v>0</v>
      </c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</row>
    <row r="147" spans="1:46" s="20" customFormat="1" hidden="1" x14ac:dyDescent="0.25">
      <c r="A147" s="11"/>
      <c r="B147" s="12" t="s">
        <v>25</v>
      </c>
      <c r="C147" s="13" t="s">
        <v>20</v>
      </c>
      <c r="D147" s="13"/>
      <c r="E147" s="13"/>
      <c r="F147" s="13"/>
      <c r="G147" s="13"/>
      <c r="H147" s="13"/>
      <c r="I147" s="14">
        <v>1</v>
      </c>
      <c r="J147" s="11">
        <v>1</v>
      </c>
      <c r="K147" s="11">
        <v>2</v>
      </c>
      <c r="L147" s="15">
        <v>30.4</v>
      </c>
      <c r="M147" s="15">
        <v>34038</v>
      </c>
      <c r="N147" s="50">
        <v>46272.93</v>
      </c>
      <c r="O147" s="99">
        <f>Проценты!$B$6</f>
        <v>0.98974533681403798</v>
      </c>
      <c r="P147" s="100">
        <f>Проценты!$B$7</f>
        <v>1.0254663185962401E-2</v>
      </c>
      <c r="Q147" s="18">
        <f t="shared" si="88"/>
        <v>1406697.07</v>
      </c>
      <c r="R147" s="9">
        <f t="shared" si="50"/>
        <v>1024144.13</v>
      </c>
      <c r="S147" s="9">
        <f t="shared" si="51"/>
        <v>10611.07</v>
      </c>
      <c r="T147" s="18">
        <f t="shared" si="89"/>
        <v>371941.87</v>
      </c>
      <c r="U147" s="51">
        <v>0</v>
      </c>
      <c r="V147" s="10">
        <v>44196</v>
      </c>
      <c r="W147" s="11" t="s">
        <v>63</v>
      </c>
      <c r="X147" s="11"/>
      <c r="Y147" s="11"/>
      <c r="Z147" s="11"/>
      <c r="AA147" s="11"/>
      <c r="AB147" s="11"/>
      <c r="AC147" s="11"/>
      <c r="AD147" s="9">
        <f t="shared" si="90"/>
        <v>30.4</v>
      </c>
      <c r="AE147" s="9">
        <f t="shared" si="91"/>
        <v>1406697.07</v>
      </c>
      <c r="AF147" s="9">
        <f t="shared" si="54"/>
        <v>0</v>
      </c>
      <c r="AG147" s="9">
        <f t="shared" si="92"/>
        <v>0</v>
      </c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</row>
    <row r="148" spans="1:46" s="20" customFormat="1" hidden="1" x14ac:dyDescent="0.25">
      <c r="A148" s="11"/>
      <c r="B148" s="12" t="s">
        <v>49</v>
      </c>
      <c r="C148" s="13" t="s">
        <v>20</v>
      </c>
      <c r="D148" s="13"/>
      <c r="E148" s="13"/>
      <c r="F148" s="13"/>
      <c r="G148" s="13"/>
      <c r="H148" s="13"/>
      <c r="I148" s="14">
        <v>4</v>
      </c>
      <c r="J148" s="11">
        <v>1</v>
      </c>
      <c r="K148" s="11">
        <v>3</v>
      </c>
      <c r="L148" s="15">
        <v>39.4</v>
      </c>
      <c r="M148" s="15">
        <v>34038</v>
      </c>
      <c r="N148" s="50">
        <v>46272.93</v>
      </c>
      <c r="O148" s="99">
        <f>Проценты!$B$6</f>
        <v>0.98974533681403798</v>
      </c>
      <c r="P148" s="100">
        <f>Проценты!$B$7</f>
        <v>1.0254663185962401E-2</v>
      </c>
      <c r="Q148" s="18">
        <f t="shared" si="88"/>
        <v>1823153.44</v>
      </c>
      <c r="R148" s="9">
        <f t="shared" si="50"/>
        <v>1327344.7</v>
      </c>
      <c r="S148" s="9">
        <f t="shared" si="51"/>
        <v>13752.5</v>
      </c>
      <c r="T148" s="18">
        <f t="shared" si="89"/>
        <v>482056.24</v>
      </c>
      <c r="U148" s="51">
        <v>0</v>
      </c>
      <c r="V148" s="10">
        <v>44196</v>
      </c>
      <c r="W148" s="11" t="s">
        <v>63</v>
      </c>
      <c r="X148" s="11"/>
      <c r="Y148" s="11"/>
      <c r="Z148" s="11"/>
      <c r="AA148" s="11"/>
      <c r="AB148" s="11"/>
      <c r="AC148" s="11"/>
      <c r="AD148" s="9">
        <f t="shared" si="90"/>
        <v>39.4</v>
      </c>
      <c r="AE148" s="9">
        <f t="shared" si="91"/>
        <v>1823153.44</v>
      </c>
      <c r="AF148" s="9">
        <f t="shared" si="54"/>
        <v>0</v>
      </c>
      <c r="AG148" s="9">
        <f t="shared" si="92"/>
        <v>0</v>
      </c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</row>
    <row r="149" spans="1:46" s="20" customFormat="1" hidden="1" x14ac:dyDescent="0.25">
      <c r="A149" s="11"/>
      <c r="B149" s="12" t="s">
        <v>26</v>
      </c>
      <c r="C149" s="13" t="s">
        <v>20</v>
      </c>
      <c r="D149" s="13"/>
      <c r="E149" s="13"/>
      <c r="F149" s="13"/>
      <c r="G149" s="13"/>
      <c r="H149" s="13"/>
      <c r="I149" s="14">
        <v>1</v>
      </c>
      <c r="J149" s="11">
        <v>1</v>
      </c>
      <c r="K149" s="11">
        <v>1</v>
      </c>
      <c r="L149" s="15">
        <v>27.9</v>
      </c>
      <c r="M149" s="15">
        <v>34038</v>
      </c>
      <c r="N149" s="50">
        <v>46272.93</v>
      </c>
      <c r="O149" s="99">
        <f>Проценты!$B$6</f>
        <v>0.98974533681403798</v>
      </c>
      <c r="P149" s="100">
        <f>Проценты!$B$7</f>
        <v>1.0254663185962401E-2</v>
      </c>
      <c r="Q149" s="18">
        <f t="shared" si="88"/>
        <v>1291014.75</v>
      </c>
      <c r="R149" s="9">
        <f t="shared" si="50"/>
        <v>939921.75</v>
      </c>
      <c r="S149" s="9">
        <f t="shared" si="51"/>
        <v>9738.4500000000007</v>
      </c>
      <c r="T149" s="18">
        <f t="shared" si="89"/>
        <v>341354.55</v>
      </c>
      <c r="U149" s="51">
        <v>0</v>
      </c>
      <c r="V149" s="10">
        <v>44196</v>
      </c>
      <c r="W149" s="11" t="s">
        <v>63</v>
      </c>
      <c r="X149" s="11"/>
      <c r="Y149" s="11"/>
      <c r="Z149" s="11"/>
      <c r="AA149" s="11"/>
      <c r="AB149" s="11"/>
      <c r="AC149" s="11"/>
      <c r="AD149" s="9">
        <f t="shared" si="90"/>
        <v>27.9</v>
      </c>
      <c r="AE149" s="9">
        <f t="shared" si="91"/>
        <v>1291014.75</v>
      </c>
      <c r="AF149" s="9">
        <f t="shared" si="54"/>
        <v>0</v>
      </c>
      <c r="AG149" s="9">
        <f t="shared" si="92"/>
        <v>0</v>
      </c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</row>
    <row r="150" spans="1:46" s="20" customFormat="1" hidden="1" x14ac:dyDescent="0.25">
      <c r="A150" s="11"/>
      <c r="B150" s="12" t="s">
        <v>50</v>
      </c>
      <c r="C150" s="13" t="s">
        <v>20</v>
      </c>
      <c r="D150" s="13"/>
      <c r="E150" s="13"/>
      <c r="F150" s="13"/>
      <c r="G150" s="13"/>
      <c r="H150" s="13"/>
      <c r="I150" s="14">
        <v>4</v>
      </c>
      <c r="J150" s="11">
        <v>1</v>
      </c>
      <c r="K150" s="11">
        <v>1</v>
      </c>
      <c r="L150" s="15">
        <v>26.7</v>
      </c>
      <c r="M150" s="15">
        <v>34038</v>
      </c>
      <c r="N150" s="50">
        <v>46272.93</v>
      </c>
      <c r="O150" s="99">
        <f>Проценты!$B$6</f>
        <v>0.98974533681403798</v>
      </c>
      <c r="P150" s="100">
        <f>Проценты!$B$7</f>
        <v>1.0254663185962401E-2</v>
      </c>
      <c r="Q150" s="18">
        <f t="shared" si="88"/>
        <v>1235487.23</v>
      </c>
      <c r="R150" s="9">
        <f t="shared" si="50"/>
        <v>899495.01</v>
      </c>
      <c r="S150" s="9">
        <f t="shared" si="51"/>
        <v>9319.59</v>
      </c>
      <c r="T150" s="18">
        <f t="shared" si="89"/>
        <v>326672.63</v>
      </c>
      <c r="U150" s="51">
        <v>0</v>
      </c>
      <c r="V150" s="10">
        <v>44196</v>
      </c>
      <c r="W150" s="11" t="s">
        <v>63</v>
      </c>
      <c r="X150" s="11"/>
      <c r="Y150" s="11"/>
      <c r="Z150" s="11"/>
      <c r="AA150" s="11"/>
      <c r="AB150" s="11"/>
      <c r="AC150" s="11"/>
      <c r="AD150" s="9">
        <f t="shared" si="90"/>
        <v>26.7</v>
      </c>
      <c r="AE150" s="9">
        <f t="shared" si="91"/>
        <v>1235487.23</v>
      </c>
      <c r="AF150" s="9">
        <f t="shared" si="54"/>
        <v>0</v>
      </c>
      <c r="AG150" s="9">
        <f t="shared" si="92"/>
        <v>0</v>
      </c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</row>
    <row r="151" spans="1:46" s="20" customFormat="1" hidden="1" x14ac:dyDescent="0.25">
      <c r="A151" s="11"/>
      <c r="B151" s="12" t="s">
        <v>27</v>
      </c>
      <c r="C151" s="13" t="s">
        <v>20</v>
      </c>
      <c r="D151" s="13"/>
      <c r="E151" s="13"/>
      <c r="F151" s="13"/>
      <c r="G151" s="13"/>
      <c r="H151" s="13"/>
      <c r="I151" s="14">
        <v>1</v>
      </c>
      <c r="J151" s="11">
        <v>1</v>
      </c>
      <c r="K151" s="11">
        <v>2</v>
      </c>
      <c r="L151" s="15">
        <v>38.700000000000003</v>
      </c>
      <c r="M151" s="15">
        <v>34038</v>
      </c>
      <c r="N151" s="50">
        <v>46272.93</v>
      </c>
      <c r="O151" s="99">
        <f>Проценты!$B$6</f>
        <v>0.98974533681403798</v>
      </c>
      <c r="P151" s="100">
        <f>Проценты!$B$7</f>
        <v>1.0254663185962401E-2</v>
      </c>
      <c r="Q151" s="18">
        <f t="shared" si="88"/>
        <v>1790762.39</v>
      </c>
      <c r="R151" s="9">
        <f t="shared" si="50"/>
        <v>1303762.43</v>
      </c>
      <c r="S151" s="9">
        <f t="shared" si="51"/>
        <v>13508.17</v>
      </c>
      <c r="T151" s="18">
        <f t="shared" si="89"/>
        <v>473491.79</v>
      </c>
      <c r="U151" s="51">
        <v>0</v>
      </c>
      <c r="V151" s="10">
        <v>44196</v>
      </c>
      <c r="W151" s="11" t="s">
        <v>63</v>
      </c>
      <c r="X151" s="11"/>
      <c r="Y151" s="11"/>
      <c r="Z151" s="11"/>
      <c r="AA151" s="11"/>
      <c r="AB151" s="11"/>
      <c r="AC151" s="11"/>
      <c r="AD151" s="9">
        <f t="shared" si="90"/>
        <v>38.700000000000003</v>
      </c>
      <c r="AE151" s="9">
        <f t="shared" si="91"/>
        <v>1790762.39</v>
      </c>
      <c r="AF151" s="9">
        <f t="shared" si="54"/>
        <v>0</v>
      </c>
      <c r="AG151" s="9">
        <f t="shared" si="92"/>
        <v>0</v>
      </c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</row>
    <row r="152" spans="1:46" s="20" customFormat="1" hidden="1" x14ac:dyDescent="0.25">
      <c r="A152" s="11"/>
      <c r="B152" s="12" t="s">
        <v>28</v>
      </c>
      <c r="C152" s="13" t="s">
        <v>20</v>
      </c>
      <c r="D152" s="13"/>
      <c r="E152" s="13"/>
      <c r="F152" s="13"/>
      <c r="G152" s="13"/>
      <c r="H152" s="13"/>
      <c r="I152" s="14">
        <v>3</v>
      </c>
      <c r="J152" s="11">
        <v>1</v>
      </c>
      <c r="K152" s="11">
        <v>2</v>
      </c>
      <c r="L152" s="15">
        <v>40.6</v>
      </c>
      <c r="M152" s="15">
        <v>34038</v>
      </c>
      <c r="N152" s="50">
        <v>46272.93</v>
      </c>
      <c r="O152" s="99">
        <f>Проценты!$B$6</f>
        <v>0.98974533681403798</v>
      </c>
      <c r="P152" s="100">
        <f>Проценты!$B$7</f>
        <v>1.0254663185962401E-2</v>
      </c>
      <c r="Q152" s="18">
        <f t="shared" si="88"/>
        <v>1878680.96</v>
      </c>
      <c r="R152" s="9">
        <f t="shared" si="50"/>
        <v>1367771.44</v>
      </c>
      <c r="S152" s="9">
        <f t="shared" si="51"/>
        <v>14171.36</v>
      </c>
      <c r="T152" s="18">
        <f t="shared" si="89"/>
        <v>496738.16</v>
      </c>
      <c r="U152" s="51">
        <v>0</v>
      </c>
      <c r="V152" s="10">
        <v>44196</v>
      </c>
      <c r="W152" s="11" t="s">
        <v>63</v>
      </c>
      <c r="X152" s="11"/>
      <c r="Y152" s="11"/>
      <c r="Z152" s="11"/>
      <c r="AA152" s="11"/>
      <c r="AB152" s="11"/>
      <c r="AC152" s="11"/>
      <c r="AD152" s="9">
        <f t="shared" si="90"/>
        <v>40.6</v>
      </c>
      <c r="AE152" s="9">
        <f t="shared" si="91"/>
        <v>1878680.96</v>
      </c>
      <c r="AF152" s="9">
        <f t="shared" si="54"/>
        <v>0</v>
      </c>
      <c r="AG152" s="9">
        <f t="shared" si="92"/>
        <v>0</v>
      </c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</row>
    <row r="153" spans="1:46" s="20" customFormat="1" hidden="1" x14ac:dyDescent="0.25">
      <c r="A153" s="11"/>
      <c r="B153" s="12" t="s">
        <v>29</v>
      </c>
      <c r="C153" s="13" t="s">
        <v>20</v>
      </c>
      <c r="D153" s="13"/>
      <c r="E153" s="13"/>
      <c r="F153" s="13"/>
      <c r="G153" s="13"/>
      <c r="H153" s="13"/>
      <c r="I153" s="14">
        <v>2</v>
      </c>
      <c r="J153" s="11">
        <v>1</v>
      </c>
      <c r="K153" s="11">
        <v>3</v>
      </c>
      <c r="L153" s="15">
        <v>40.1</v>
      </c>
      <c r="M153" s="15">
        <v>34038</v>
      </c>
      <c r="N153" s="50">
        <v>46272.93</v>
      </c>
      <c r="O153" s="99">
        <f>Проценты!$B$6</f>
        <v>0.98974533681403798</v>
      </c>
      <c r="P153" s="100">
        <f>Проценты!$B$7</f>
        <v>1.0254663185962401E-2</v>
      </c>
      <c r="Q153" s="18">
        <f t="shared" si="88"/>
        <v>1855544.49</v>
      </c>
      <c r="R153" s="9">
        <f t="shared" ref="R153:R215" si="93">L153*M153*O153</f>
        <v>1350926.97</v>
      </c>
      <c r="S153" s="9">
        <f t="shared" ref="S153:S215" si="94">L153*M153*P153</f>
        <v>13996.83</v>
      </c>
      <c r="T153" s="18">
        <f t="shared" si="89"/>
        <v>490620.69</v>
      </c>
      <c r="U153" s="51">
        <v>0</v>
      </c>
      <c r="V153" s="10">
        <v>44196</v>
      </c>
      <c r="W153" s="11" t="s">
        <v>63</v>
      </c>
      <c r="X153" s="11"/>
      <c r="Y153" s="11"/>
      <c r="Z153" s="11"/>
      <c r="AA153" s="11"/>
      <c r="AB153" s="11"/>
      <c r="AC153" s="11"/>
      <c r="AD153" s="9">
        <f t="shared" si="90"/>
        <v>40.1</v>
      </c>
      <c r="AE153" s="9">
        <f t="shared" si="91"/>
        <v>1855544.49</v>
      </c>
      <c r="AF153" s="9">
        <f t="shared" ref="AF153:AF162" si="95">IF(X153&gt;0,L153,0)</f>
        <v>0</v>
      </c>
      <c r="AG153" s="9">
        <f t="shared" si="92"/>
        <v>0</v>
      </c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</row>
    <row r="154" spans="1:46" s="20" customFormat="1" hidden="1" x14ac:dyDescent="0.25">
      <c r="A154" s="11"/>
      <c r="B154" s="12" t="s">
        <v>30</v>
      </c>
      <c r="C154" s="13" t="s">
        <v>20</v>
      </c>
      <c r="D154" s="13"/>
      <c r="E154" s="13"/>
      <c r="F154" s="13"/>
      <c r="G154" s="13"/>
      <c r="H154" s="13"/>
      <c r="I154" s="14">
        <v>2</v>
      </c>
      <c r="J154" s="11">
        <v>1</v>
      </c>
      <c r="K154" s="11">
        <v>2</v>
      </c>
      <c r="L154" s="15">
        <v>29.1</v>
      </c>
      <c r="M154" s="15">
        <v>34038</v>
      </c>
      <c r="N154" s="50">
        <v>46272.93</v>
      </c>
      <c r="O154" s="99">
        <f>Проценты!$B$6</f>
        <v>0.98974533681403798</v>
      </c>
      <c r="P154" s="100">
        <f>Проценты!$B$7</f>
        <v>1.0254663185962401E-2</v>
      </c>
      <c r="Q154" s="18">
        <f t="shared" si="88"/>
        <v>1346542.26</v>
      </c>
      <c r="R154" s="9">
        <f t="shared" si="93"/>
        <v>980348.5</v>
      </c>
      <c r="S154" s="9">
        <f t="shared" si="94"/>
        <v>10157.299999999999</v>
      </c>
      <c r="T154" s="18">
        <f t="shared" si="89"/>
        <v>356036.46</v>
      </c>
      <c r="U154" s="51">
        <v>0</v>
      </c>
      <c r="V154" s="10">
        <v>44196</v>
      </c>
      <c r="W154" s="11" t="s">
        <v>63</v>
      </c>
      <c r="X154" s="11"/>
      <c r="Y154" s="11"/>
      <c r="Z154" s="11"/>
      <c r="AA154" s="11"/>
      <c r="AB154" s="11"/>
      <c r="AC154" s="11"/>
      <c r="AD154" s="9">
        <f t="shared" si="90"/>
        <v>29.1</v>
      </c>
      <c r="AE154" s="9">
        <f t="shared" si="91"/>
        <v>1346542.26</v>
      </c>
      <c r="AF154" s="9">
        <f t="shared" si="95"/>
        <v>0</v>
      </c>
      <c r="AG154" s="9">
        <f t="shared" si="92"/>
        <v>0</v>
      </c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</row>
    <row r="155" spans="1:46" s="20" customFormat="1" hidden="1" x14ac:dyDescent="0.25">
      <c r="A155" s="11"/>
      <c r="B155" s="12" t="s">
        <v>31</v>
      </c>
      <c r="C155" s="13"/>
      <c r="D155" s="13" t="s">
        <v>21</v>
      </c>
      <c r="E155" s="13"/>
      <c r="F155" s="13"/>
      <c r="G155" s="13"/>
      <c r="H155" s="13"/>
      <c r="I155" s="14">
        <v>3</v>
      </c>
      <c r="J155" s="11">
        <v>1</v>
      </c>
      <c r="K155" s="11">
        <v>2</v>
      </c>
      <c r="L155" s="15">
        <v>40.5</v>
      </c>
      <c r="M155" s="15">
        <v>34038</v>
      </c>
      <c r="N155" s="50">
        <v>46272.93</v>
      </c>
      <c r="O155" s="99">
        <f>Проценты!$B$6</f>
        <v>0.98974533681403798</v>
      </c>
      <c r="P155" s="100">
        <f>Проценты!$B$7</f>
        <v>1.0254663185962401E-2</v>
      </c>
      <c r="Q155" s="18">
        <f t="shared" si="88"/>
        <v>1874053.67</v>
      </c>
      <c r="R155" s="9">
        <f t="shared" si="93"/>
        <v>1364402.55</v>
      </c>
      <c r="S155" s="9">
        <f t="shared" si="94"/>
        <v>14136.45</v>
      </c>
      <c r="T155" s="18">
        <f t="shared" si="89"/>
        <v>495514.67</v>
      </c>
      <c r="U155" s="51">
        <v>0</v>
      </c>
      <c r="V155" s="10">
        <v>44196</v>
      </c>
      <c r="W155" s="11"/>
      <c r="X155" s="11" t="s">
        <v>63</v>
      </c>
      <c r="Y155" s="11"/>
      <c r="Z155" s="11"/>
      <c r="AA155" s="11"/>
      <c r="AB155" s="11"/>
      <c r="AC155" s="11"/>
      <c r="AD155" s="9">
        <f t="shared" si="90"/>
        <v>0</v>
      </c>
      <c r="AE155" s="9">
        <f t="shared" si="91"/>
        <v>0</v>
      </c>
      <c r="AF155" s="9">
        <f t="shared" si="95"/>
        <v>40.5</v>
      </c>
      <c r="AG155" s="9">
        <f t="shared" si="92"/>
        <v>1874053.67</v>
      </c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</row>
    <row r="156" spans="1:46" s="20" customFormat="1" hidden="1" x14ac:dyDescent="0.25">
      <c r="A156" s="11"/>
      <c r="B156" s="12" t="s">
        <v>32</v>
      </c>
      <c r="C156" s="13" t="s">
        <v>20</v>
      </c>
      <c r="D156" s="13"/>
      <c r="E156" s="13"/>
      <c r="F156" s="13"/>
      <c r="G156" s="13"/>
      <c r="H156" s="13"/>
      <c r="I156" s="14">
        <v>1</v>
      </c>
      <c r="J156" s="11">
        <v>1</v>
      </c>
      <c r="K156" s="11">
        <v>3</v>
      </c>
      <c r="L156" s="15">
        <v>40.299999999999997</v>
      </c>
      <c r="M156" s="15">
        <v>34038</v>
      </c>
      <c r="N156" s="50">
        <v>46272.93</v>
      </c>
      <c r="O156" s="99">
        <f>Проценты!$B$6</f>
        <v>0.98974533681403798</v>
      </c>
      <c r="P156" s="100">
        <f>Проценты!$B$7</f>
        <v>1.0254663185962401E-2</v>
      </c>
      <c r="Q156" s="18">
        <f t="shared" si="88"/>
        <v>1864799.08</v>
      </c>
      <c r="R156" s="9">
        <f t="shared" si="93"/>
        <v>1357664.76</v>
      </c>
      <c r="S156" s="9">
        <f t="shared" si="94"/>
        <v>14066.64</v>
      </c>
      <c r="T156" s="18">
        <f t="shared" si="89"/>
        <v>493067.68</v>
      </c>
      <c r="U156" s="51">
        <v>0</v>
      </c>
      <c r="V156" s="10">
        <v>44196</v>
      </c>
      <c r="W156" s="11" t="s">
        <v>63</v>
      </c>
      <c r="X156" s="11"/>
      <c r="Y156" s="11"/>
      <c r="Z156" s="11"/>
      <c r="AA156" s="11"/>
      <c r="AB156" s="11"/>
      <c r="AC156" s="11"/>
      <c r="AD156" s="9">
        <f t="shared" si="90"/>
        <v>40.299999999999997</v>
      </c>
      <c r="AE156" s="9">
        <f t="shared" si="91"/>
        <v>1864799.08</v>
      </c>
      <c r="AF156" s="9">
        <f t="shared" si="95"/>
        <v>0</v>
      </c>
      <c r="AG156" s="9">
        <f t="shared" si="92"/>
        <v>0</v>
      </c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</row>
    <row r="157" spans="1:46" s="20" customFormat="1" hidden="1" x14ac:dyDescent="0.25">
      <c r="A157" s="11"/>
      <c r="B157" s="12" t="s">
        <v>33</v>
      </c>
      <c r="C157" s="13" t="s">
        <v>20</v>
      </c>
      <c r="D157" s="13"/>
      <c r="E157" s="13"/>
      <c r="F157" s="13"/>
      <c r="G157" s="13"/>
      <c r="H157" s="13"/>
      <c r="I157" s="14">
        <v>3</v>
      </c>
      <c r="J157" s="11">
        <v>1</v>
      </c>
      <c r="K157" s="11">
        <v>3</v>
      </c>
      <c r="L157" s="15">
        <v>38.5</v>
      </c>
      <c r="M157" s="15">
        <v>34038</v>
      </c>
      <c r="N157" s="50">
        <v>46272.93</v>
      </c>
      <c r="O157" s="99">
        <f>Проценты!$B$6</f>
        <v>0.98974533681403798</v>
      </c>
      <c r="P157" s="100">
        <f>Проценты!$B$7</f>
        <v>1.0254663185962401E-2</v>
      </c>
      <c r="Q157" s="18">
        <f t="shared" si="88"/>
        <v>1781507.81</v>
      </c>
      <c r="R157" s="9">
        <f t="shared" si="93"/>
        <v>1297024.6399999999</v>
      </c>
      <c r="S157" s="9">
        <f t="shared" si="94"/>
        <v>13438.36</v>
      </c>
      <c r="T157" s="18">
        <f t="shared" si="89"/>
        <v>471044.81</v>
      </c>
      <c r="U157" s="51">
        <v>0</v>
      </c>
      <c r="V157" s="10">
        <v>44196</v>
      </c>
      <c r="W157" s="11" t="s">
        <v>63</v>
      </c>
      <c r="X157" s="11"/>
      <c r="Y157" s="11"/>
      <c r="Z157" s="11"/>
      <c r="AA157" s="11"/>
      <c r="AB157" s="11"/>
      <c r="AC157" s="11"/>
      <c r="AD157" s="9">
        <f t="shared" si="90"/>
        <v>38.5</v>
      </c>
      <c r="AE157" s="9">
        <f t="shared" si="91"/>
        <v>1781507.81</v>
      </c>
      <c r="AF157" s="9">
        <f t="shared" si="95"/>
        <v>0</v>
      </c>
      <c r="AG157" s="9">
        <f t="shared" si="92"/>
        <v>0</v>
      </c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</row>
    <row r="158" spans="1:46" s="20" customFormat="1" hidden="1" x14ac:dyDescent="0.25">
      <c r="A158" s="11"/>
      <c r="B158" s="12" t="s">
        <v>34</v>
      </c>
      <c r="C158" s="13"/>
      <c r="D158" s="13" t="s">
        <v>21</v>
      </c>
      <c r="E158" s="13"/>
      <c r="F158" s="13"/>
      <c r="G158" s="13"/>
      <c r="H158" s="13"/>
      <c r="I158" s="14">
        <v>4</v>
      </c>
      <c r="J158" s="11">
        <v>1</v>
      </c>
      <c r="K158" s="11">
        <v>2</v>
      </c>
      <c r="L158" s="15">
        <v>29.5</v>
      </c>
      <c r="M158" s="15">
        <v>34038</v>
      </c>
      <c r="N158" s="50">
        <v>46272.93</v>
      </c>
      <c r="O158" s="99">
        <f>Проценты!$B$6</f>
        <v>0.98974533681403798</v>
      </c>
      <c r="P158" s="100">
        <f>Проценты!$B$7</f>
        <v>1.0254663185962401E-2</v>
      </c>
      <c r="Q158" s="18">
        <f t="shared" si="88"/>
        <v>1365051.44</v>
      </c>
      <c r="R158" s="9">
        <f t="shared" si="93"/>
        <v>993824.08</v>
      </c>
      <c r="S158" s="9">
        <f t="shared" si="94"/>
        <v>10296.92</v>
      </c>
      <c r="T158" s="18">
        <f t="shared" si="89"/>
        <v>360930.44</v>
      </c>
      <c r="U158" s="51">
        <v>0</v>
      </c>
      <c r="V158" s="10">
        <v>44196</v>
      </c>
      <c r="W158" s="11"/>
      <c r="X158" s="11" t="s">
        <v>63</v>
      </c>
      <c r="Y158" s="11"/>
      <c r="Z158" s="11"/>
      <c r="AA158" s="11"/>
      <c r="AB158" s="11"/>
      <c r="AC158" s="11"/>
      <c r="AD158" s="9">
        <f t="shared" si="90"/>
        <v>0</v>
      </c>
      <c r="AE158" s="9">
        <f t="shared" si="91"/>
        <v>0</v>
      </c>
      <c r="AF158" s="9">
        <f t="shared" si="95"/>
        <v>29.5</v>
      </c>
      <c r="AG158" s="9">
        <f t="shared" si="92"/>
        <v>1365051.44</v>
      </c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</row>
    <row r="159" spans="1:46" s="20" customFormat="1" hidden="1" x14ac:dyDescent="0.25">
      <c r="A159" s="11"/>
      <c r="B159" s="12" t="s">
        <v>43</v>
      </c>
      <c r="C159" s="13" t="s">
        <v>20</v>
      </c>
      <c r="D159" s="13"/>
      <c r="E159" s="13"/>
      <c r="F159" s="13"/>
      <c r="G159" s="13"/>
      <c r="H159" s="13"/>
      <c r="I159" s="14">
        <v>2</v>
      </c>
      <c r="J159" s="11">
        <v>1</v>
      </c>
      <c r="K159" s="11">
        <v>2</v>
      </c>
      <c r="L159" s="15">
        <v>38.6</v>
      </c>
      <c r="M159" s="15">
        <v>34038</v>
      </c>
      <c r="N159" s="50">
        <v>46272.93</v>
      </c>
      <c r="O159" s="99">
        <f>Проценты!$B$6</f>
        <v>0.98974533681403798</v>
      </c>
      <c r="P159" s="100">
        <f>Проценты!$B$7</f>
        <v>1.0254663185962401E-2</v>
      </c>
      <c r="Q159" s="18">
        <f t="shared" si="88"/>
        <v>1786135.1</v>
      </c>
      <c r="R159" s="9">
        <f t="shared" si="93"/>
        <v>1300393.54</v>
      </c>
      <c r="S159" s="9">
        <f t="shared" si="94"/>
        <v>13473.26</v>
      </c>
      <c r="T159" s="18">
        <f t="shared" si="89"/>
        <v>472268.3</v>
      </c>
      <c r="U159" s="51">
        <v>0</v>
      </c>
      <c r="V159" s="10">
        <v>44196</v>
      </c>
      <c r="W159" s="11" t="s">
        <v>63</v>
      </c>
      <c r="X159" s="11"/>
      <c r="Y159" s="11"/>
      <c r="Z159" s="11"/>
      <c r="AA159" s="11"/>
      <c r="AB159" s="11"/>
      <c r="AC159" s="11"/>
      <c r="AD159" s="9">
        <f t="shared" si="90"/>
        <v>38.6</v>
      </c>
      <c r="AE159" s="9">
        <f t="shared" si="91"/>
        <v>1786135.1</v>
      </c>
      <c r="AF159" s="9">
        <f t="shared" si="95"/>
        <v>0</v>
      </c>
      <c r="AG159" s="9">
        <f t="shared" si="92"/>
        <v>0</v>
      </c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</row>
    <row r="160" spans="1:46" s="20" customFormat="1" hidden="1" x14ac:dyDescent="0.25">
      <c r="A160" s="11"/>
      <c r="B160" s="12" t="s">
        <v>45</v>
      </c>
      <c r="C160" s="13" t="s">
        <v>20</v>
      </c>
      <c r="D160" s="13"/>
      <c r="E160" s="13"/>
      <c r="F160" s="13"/>
      <c r="G160" s="13"/>
      <c r="H160" s="13"/>
      <c r="I160" s="14">
        <v>1</v>
      </c>
      <c r="J160" s="11">
        <v>1</v>
      </c>
      <c r="K160" s="11">
        <v>2</v>
      </c>
      <c r="L160" s="15">
        <v>40</v>
      </c>
      <c r="M160" s="15">
        <v>34038</v>
      </c>
      <c r="N160" s="50">
        <v>46272.93</v>
      </c>
      <c r="O160" s="99">
        <f>Проценты!$B$6</f>
        <v>0.98974533681403798</v>
      </c>
      <c r="P160" s="100">
        <f>Проценты!$B$7</f>
        <v>1.0254663185962401E-2</v>
      </c>
      <c r="Q160" s="18">
        <f t="shared" si="88"/>
        <v>1850917.2</v>
      </c>
      <c r="R160" s="9">
        <f t="shared" si="93"/>
        <v>1347558.07</v>
      </c>
      <c r="S160" s="9">
        <f t="shared" si="94"/>
        <v>13961.93</v>
      </c>
      <c r="T160" s="18">
        <f t="shared" si="89"/>
        <v>489397.2</v>
      </c>
      <c r="U160" s="51">
        <v>0</v>
      </c>
      <c r="V160" s="10">
        <v>44196</v>
      </c>
      <c r="W160" s="11" t="s">
        <v>63</v>
      </c>
      <c r="X160" s="11"/>
      <c r="Y160" s="11"/>
      <c r="Z160" s="11"/>
      <c r="AA160" s="11"/>
      <c r="AB160" s="11"/>
      <c r="AC160" s="11"/>
      <c r="AD160" s="9">
        <f t="shared" si="90"/>
        <v>40</v>
      </c>
      <c r="AE160" s="9">
        <f t="shared" si="91"/>
        <v>1850917.2</v>
      </c>
      <c r="AF160" s="9">
        <f t="shared" si="95"/>
        <v>0</v>
      </c>
      <c r="AG160" s="9">
        <f t="shared" si="92"/>
        <v>0</v>
      </c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</row>
    <row r="161" spans="1:46" s="20" customFormat="1" hidden="1" x14ac:dyDescent="0.25">
      <c r="A161" s="11"/>
      <c r="B161" s="12" t="s">
        <v>46</v>
      </c>
      <c r="C161" s="13" t="s">
        <v>20</v>
      </c>
      <c r="D161" s="13"/>
      <c r="E161" s="13"/>
      <c r="F161" s="13"/>
      <c r="G161" s="13"/>
      <c r="H161" s="13"/>
      <c r="I161" s="14">
        <v>2</v>
      </c>
      <c r="J161" s="11">
        <v>1</v>
      </c>
      <c r="K161" s="11">
        <v>3</v>
      </c>
      <c r="L161" s="15">
        <v>38.700000000000003</v>
      </c>
      <c r="M161" s="15">
        <v>34038</v>
      </c>
      <c r="N161" s="50">
        <v>46272.93</v>
      </c>
      <c r="O161" s="99">
        <f>Проценты!$B$6</f>
        <v>0.98974533681403798</v>
      </c>
      <c r="P161" s="100">
        <f>Проценты!$B$7</f>
        <v>1.0254663185962401E-2</v>
      </c>
      <c r="Q161" s="18">
        <f t="shared" si="88"/>
        <v>1790762.39</v>
      </c>
      <c r="R161" s="9">
        <f t="shared" si="93"/>
        <v>1303762.43</v>
      </c>
      <c r="S161" s="9">
        <f t="shared" si="94"/>
        <v>13508.17</v>
      </c>
      <c r="T161" s="18">
        <f t="shared" si="89"/>
        <v>473491.79</v>
      </c>
      <c r="U161" s="51">
        <v>0</v>
      </c>
      <c r="V161" s="10">
        <v>44196</v>
      </c>
      <c r="W161" s="11" t="s">
        <v>63</v>
      </c>
      <c r="X161" s="11"/>
      <c r="Y161" s="11"/>
      <c r="Z161" s="11"/>
      <c r="AA161" s="11"/>
      <c r="AB161" s="11"/>
      <c r="AC161" s="11"/>
      <c r="AD161" s="9">
        <f t="shared" si="90"/>
        <v>38.700000000000003</v>
      </c>
      <c r="AE161" s="9">
        <f t="shared" si="91"/>
        <v>1790762.39</v>
      </c>
      <c r="AF161" s="9">
        <f t="shared" si="95"/>
        <v>0</v>
      </c>
      <c r="AG161" s="9">
        <f t="shared" si="92"/>
        <v>0</v>
      </c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</row>
    <row r="162" spans="1:46" s="20" customFormat="1" hidden="1" x14ac:dyDescent="0.25">
      <c r="A162" s="11"/>
      <c r="B162" s="12" t="s">
        <v>47</v>
      </c>
      <c r="C162" s="13" t="s">
        <v>20</v>
      </c>
      <c r="D162" s="13"/>
      <c r="E162" s="13"/>
      <c r="F162" s="13"/>
      <c r="G162" s="13"/>
      <c r="H162" s="13"/>
      <c r="I162" s="14">
        <v>1</v>
      </c>
      <c r="J162" s="11">
        <v>1</v>
      </c>
      <c r="K162" s="11">
        <v>2</v>
      </c>
      <c r="L162" s="15">
        <v>30.5</v>
      </c>
      <c r="M162" s="15">
        <v>34038</v>
      </c>
      <c r="N162" s="50">
        <v>46272.93</v>
      </c>
      <c r="O162" s="99">
        <f>Проценты!$B$6</f>
        <v>0.98974533681403798</v>
      </c>
      <c r="P162" s="100">
        <f>Проценты!$B$7</f>
        <v>1.0254663185962401E-2</v>
      </c>
      <c r="Q162" s="18">
        <f t="shared" si="88"/>
        <v>1411324.37</v>
      </c>
      <c r="R162" s="9">
        <f t="shared" si="93"/>
        <v>1027513.03</v>
      </c>
      <c r="S162" s="9">
        <f t="shared" si="94"/>
        <v>10645.97</v>
      </c>
      <c r="T162" s="18">
        <f t="shared" si="89"/>
        <v>373165.37</v>
      </c>
      <c r="U162" s="51">
        <v>0</v>
      </c>
      <c r="V162" s="10">
        <v>44196</v>
      </c>
      <c r="W162" s="11" t="s">
        <v>63</v>
      </c>
      <c r="X162" s="11"/>
      <c r="Y162" s="11"/>
      <c r="Z162" s="11"/>
      <c r="AA162" s="11"/>
      <c r="AB162" s="11"/>
      <c r="AC162" s="11"/>
      <c r="AD162" s="9">
        <f t="shared" si="90"/>
        <v>30.5</v>
      </c>
      <c r="AE162" s="9">
        <f t="shared" si="91"/>
        <v>1411324.37</v>
      </c>
      <c r="AF162" s="9">
        <f t="shared" si="95"/>
        <v>0</v>
      </c>
      <c r="AG162" s="9">
        <f t="shared" si="92"/>
        <v>0</v>
      </c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</row>
    <row r="163" spans="1:46" s="20" customFormat="1" x14ac:dyDescent="0.25">
      <c r="A163" s="11">
        <v>11</v>
      </c>
      <c r="B163" s="12" t="s">
        <v>145</v>
      </c>
      <c r="C163" s="13"/>
      <c r="D163" s="13"/>
      <c r="E163" s="13"/>
      <c r="F163" s="13"/>
      <c r="G163" s="13"/>
      <c r="H163" s="13"/>
      <c r="I163" s="14">
        <f>SUM(I164:I174)</f>
        <v>32</v>
      </c>
      <c r="J163" s="14">
        <f t="shared" ref="J163:L163" si="96">SUM(J164:J174)</f>
        <v>11</v>
      </c>
      <c r="K163" s="14">
        <f t="shared" si="96"/>
        <v>0</v>
      </c>
      <c r="L163" s="15">
        <f t="shared" si="96"/>
        <v>485.5</v>
      </c>
      <c r="M163" s="15">
        <v>34038</v>
      </c>
      <c r="N163" s="50">
        <v>46272.93</v>
      </c>
      <c r="O163" s="99">
        <f>Проценты!$B$6</f>
        <v>0.98974533681403798</v>
      </c>
      <c r="P163" s="100">
        <f>Проценты!$B$7</f>
        <v>1.0254663185962401E-2</v>
      </c>
      <c r="Q163" s="15">
        <f t="shared" ref="Q163:U163" si="97">SUM(Q164:Q174)</f>
        <v>22465507.52</v>
      </c>
      <c r="R163" s="9">
        <f t="shared" si="93"/>
        <v>16355986.09</v>
      </c>
      <c r="S163" s="9">
        <f t="shared" si="94"/>
        <v>169462.91</v>
      </c>
      <c r="T163" s="15">
        <f t="shared" si="97"/>
        <v>5940058.5199999996</v>
      </c>
      <c r="U163" s="15">
        <f t="shared" si="97"/>
        <v>0</v>
      </c>
      <c r="V163" s="10">
        <v>44196</v>
      </c>
      <c r="W163" s="11"/>
      <c r="X163" s="11"/>
      <c r="Y163" s="11"/>
      <c r="Z163" s="11"/>
      <c r="AA163" s="11"/>
      <c r="AB163" s="11"/>
      <c r="AC163" s="11"/>
      <c r="AD163" s="15">
        <f t="shared" ref="AD163:AP163" si="98">SUM(AD164:AD174)</f>
        <v>149.80000000000001</v>
      </c>
      <c r="AE163" s="15">
        <f t="shared" si="98"/>
        <v>6931684.9199999999</v>
      </c>
      <c r="AF163" s="15">
        <f t="shared" si="98"/>
        <v>335.7</v>
      </c>
      <c r="AG163" s="15">
        <f t="shared" si="98"/>
        <v>15533822.6</v>
      </c>
      <c r="AH163" s="15">
        <f t="shared" si="98"/>
        <v>0</v>
      </c>
      <c r="AI163" s="15">
        <f t="shared" si="98"/>
        <v>0</v>
      </c>
      <c r="AJ163" s="15">
        <f t="shared" si="98"/>
        <v>0</v>
      </c>
      <c r="AK163" s="15">
        <f t="shared" si="98"/>
        <v>0</v>
      </c>
      <c r="AL163" s="15">
        <f t="shared" si="98"/>
        <v>0</v>
      </c>
      <c r="AM163" s="15">
        <f t="shared" si="98"/>
        <v>0</v>
      </c>
      <c r="AN163" s="15">
        <f t="shared" si="98"/>
        <v>0</v>
      </c>
      <c r="AO163" s="15">
        <f t="shared" si="98"/>
        <v>0</v>
      </c>
      <c r="AP163" s="15">
        <f t="shared" si="98"/>
        <v>0</v>
      </c>
      <c r="AQ163" s="11"/>
      <c r="AR163" s="11"/>
      <c r="AS163" s="11"/>
      <c r="AT163" s="11"/>
    </row>
    <row r="164" spans="1:46" hidden="1" x14ac:dyDescent="0.25">
      <c r="A164" s="122"/>
      <c r="B164" s="5" t="s">
        <v>14</v>
      </c>
      <c r="C164" s="6"/>
      <c r="D164" s="13" t="s">
        <v>21</v>
      </c>
      <c r="E164" s="13"/>
      <c r="F164" s="13"/>
      <c r="G164" s="13"/>
      <c r="H164" s="13"/>
      <c r="I164" s="7">
        <v>4</v>
      </c>
      <c r="J164" s="11">
        <v>1</v>
      </c>
      <c r="K164" s="122"/>
      <c r="L164" s="9">
        <v>64.599999999999994</v>
      </c>
      <c r="M164" s="15">
        <v>34038</v>
      </c>
      <c r="N164" s="50">
        <v>46272.93</v>
      </c>
      <c r="O164" s="99">
        <f>Проценты!$B$6</f>
        <v>0.98974533681403798</v>
      </c>
      <c r="P164" s="100">
        <f>Проценты!$B$7</f>
        <v>1.0254663185962401E-2</v>
      </c>
      <c r="Q164" s="18">
        <f t="shared" ref="Q164:Q174" si="99">L164*N164</f>
        <v>2989231.28</v>
      </c>
      <c r="R164" s="9">
        <f t="shared" si="93"/>
        <v>2176306.2799999998</v>
      </c>
      <c r="S164" s="9">
        <f t="shared" si="94"/>
        <v>22548.52</v>
      </c>
      <c r="T164" s="18">
        <f t="shared" ref="T164:T174" si="100">Q164-R164-S164-U164</f>
        <v>790376.48</v>
      </c>
      <c r="U164" s="51">
        <v>0</v>
      </c>
      <c r="V164" s="10">
        <v>44196</v>
      </c>
      <c r="W164" s="122"/>
      <c r="X164" s="122" t="s">
        <v>63</v>
      </c>
      <c r="Y164" s="122"/>
      <c r="Z164" s="122"/>
      <c r="AA164" s="122"/>
      <c r="AB164" s="122"/>
      <c r="AC164" s="122"/>
      <c r="AD164" s="9">
        <f t="shared" ref="AD164:AD174" si="101">IF(W164&gt;0,L164,0)</f>
        <v>0</v>
      </c>
      <c r="AE164" s="9">
        <f t="shared" ref="AE164:AE174" si="102">IF(W164&gt;0,Q164,0)</f>
        <v>0</v>
      </c>
      <c r="AF164" s="9">
        <f t="shared" ref="AF164:AF174" si="103">IF(X164&gt;0,L164,0)</f>
        <v>64.599999999999994</v>
      </c>
      <c r="AG164" s="9">
        <f t="shared" ref="AG164:AG174" si="104">IF(X164&gt;0,Q164,0)</f>
        <v>2989231.28</v>
      </c>
      <c r="AH164" s="122"/>
      <c r="AI164" s="122"/>
      <c r="AJ164" s="122"/>
      <c r="AK164" s="122"/>
      <c r="AL164" s="122"/>
      <c r="AM164" s="122"/>
      <c r="AN164" s="122"/>
      <c r="AO164" s="122"/>
      <c r="AP164" s="122"/>
      <c r="AQ164" s="122"/>
      <c r="AR164" s="122"/>
      <c r="AS164" s="122"/>
      <c r="AT164" s="122"/>
    </row>
    <row r="165" spans="1:46" hidden="1" x14ac:dyDescent="0.25">
      <c r="A165" s="122"/>
      <c r="B165" s="5" t="s">
        <v>15</v>
      </c>
      <c r="C165" s="6"/>
      <c r="D165" s="13" t="s">
        <v>21</v>
      </c>
      <c r="E165" s="13"/>
      <c r="F165" s="13"/>
      <c r="G165" s="13"/>
      <c r="H165" s="13"/>
      <c r="I165" s="7">
        <v>3</v>
      </c>
      <c r="J165" s="11">
        <v>1</v>
      </c>
      <c r="K165" s="122"/>
      <c r="L165" s="9">
        <v>55</v>
      </c>
      <c r="M165" s="15">
        <v>34038</v>
      </c>
      <c r="N165" s="50">
        <v>46272.93</v>
      </c>
      <c r="O165" s="99">
        <f>Проценты!$B$6</f>
        <v>0.98974533681403798</v>
      </c>
      <c r="P165" s="100">
        <f>Проценты!$B$7</f>
        <v>1.0254663185962401E-2</v>
      </c>
      <c r="Q165" s="18">
        <f t="shared" si="99"/>
        <v>2545011.15</v>
      </c>
      <c r="R165" s="9">
        <f t="shared" si="93"/>
        <v>1852892.35</v>
      </c>
      <c r="S165" s="9">
        <f t="shared" si="94"/>
        <v>19197.650000000001</v>
      </c>
      <c r="T165" s="18">
        <f t="shared" si="100"/>
        <v>672921.15</v>
      </c>
      <c r="U165" s="51">
        <v>0</v>
      </c>
      <c r="V165" s="10">
        <v>44196</v>
      </c>
      <c r="W165" s="122"/>
      <c r="X165" s="122" t="s">
        <v>63</v>
      </c>
      <c r="Y165" s="122"/>
      <c r="Z165" s="122"/>
      <c r="AA165" s="122"/>
      <c r="AB165" s="122"/>
      <c r="AC165" s="122"/>
      <c r="AD165" s="9">
        <f t="shared" si="101"/>
        <v>0</v>
      </c>
      <c r="AE165" s="9">
        <f t="shared" si="102"/>
        <v>0</v>
      </c>
      <c r="AF165" s="9">
        <f t="shared" si="103"/>
        <v>55</v>
      </c>
      <c r="AG165" s="9">
        <f t="shared" si="104"/>
        <v>2545011.15</v>
      </c>
      <c r="AH165" s="122"/>
      <c r="AI165" s="122"/>
      <c r="AJ165" s="122"/>
      <c r="AK165" s="122"/>
      <c r="AL165" s="122"/>
      <c r="AM165" s="122"/>
      <c r="AN165" s="122"/>
      <c r="AO165" s="122"/>
      <c r="AP165" s="122"/>
      <c r="AQ165" s="122"/>
      <c r="AR165" s="122"/>
      <c r="AS165" s="122"/>
      <c r="AT165" s="122"/>
    </row>
    <row r="166" spans="1:46" hidden="1" x14ac:dyDescent="0.25">
      <c r="A166" s="122"/>
      <c r="B166" s="5" t="s">
        <v>16</v>
      </c>
      <c r="C166" s="6" t="s">
        <v>20</v>
      </c>
      <c r="D166" s="6"/>
      <c r="E166" s="6"/>
      <c r="F166" s="6"/>
      <c r="G166" s="6"/>
      <c r="H166" s="6"/>
      <c r="I166" s="7">
        <v>2</v>
      </c>
      <c r="J166" s="11">
        <v>1</v>
      </c>
      <c r="K166" s="122"/>
      <c r="L166" s="51">
        <v>26.6</v>
      </c>
      <c r="M166" s="15">
        <v>34038</v>
      </c>
      <c r="N166" s="50">
        <v>46272.93</v>
      </c>
      <c r="O166" s="99">
        <f>Проценты!$B$6</f>
        <v>0.98974533681403798</v>
      </c>
      <c r="P166" s="100">
        <f>Проценты!$B$7</f>
        <v>1.0254663185962401E-2</v>
      </c>
      <c r="Q166" s="18">
        <f t="shared" si="99"/>
        <v>1230859.94</v>
      </c>
      <c r="R166" s="9">
        <f t="shared" si="93"/>
        <v>896126.12</v>
      </c>
      <c r="S166" s="9">
        <f t="shared" si="94"/>
        <v>9284.68</v>
      </c>
      <c r="T166" s="18">
        <f t="shared" si="100"/>
        <v>325449.14</v>
      </c>
      <c r="U166" s="51">
        <v>0</v>
      </c>
      <c r="V166" s="10">
        <v>44196</v>
      </c>
      <c r="W166" s="122" t="s">
        <v>63</v>
      </c>
      <c r="X166" s="122"/>
      <c r="Y166" s="122"/>
      <c r="Z166" s="122"/>
      <c r="AA166" s="122"/>
      <c r="AB166" s="122"/>
      <c r="AC166" s="122"/>
      <c r="AD166" s="9">
        <f t="shared" si="101"/>
        <v>26.6</v>
      </c>
      <c r="AE166" s="9">
        <f t="shared" si="102"/>
        <v>1230859.94</v>
      </c>
      <c r="AF166" s="9">
        <f t="shared" si="103"/>
        <v>0</v>
      </c>
      <c r="AG166" s="9">
        <f t="shared" si="104"/>
        <v>0</v>
      </c>
      <c r="AH166" s="122"/>
      <c r="AI166" s="122"/>
      <c r="AJ166" s="122"/>
      <c r="AK166" s="122"/>
      <c r="AL166" s="122"/>
      <c r="AM166" s="122"/>
      <c r="AN166" s="122"/>
      <c r="AO166" s="122"/>
      <c r="AP166" s="122"/>
      <c r="AQ166" s="122"/>
      <c r="AR166" s="122"/>
      <c r="AS166" s="122"/>
      <c r="AT166" s="122"/>
    </row>
    <row r="167" spans="1:46" hidden="1" x14ac:dyDescent="0.25">
      <c r="A167" s="122"/>
      <c r="B167" s="5" t="s">
        <v>78</v>
      </c>
      <c r="C167" s="6" t="s">
        <v>20</v>
      </c>
      <c r="D167" s="6"/>
      <c r="E167" s="6"/>
      <c r="F167" s="6"/>
      <c r="G167" s="6"/>
      <c r="H167" s="6"/>
      <c r="I167" s="7">
        <v>1</v>
      </c>
      <c r="J167" s="11">
        <v>1</v>
      </c>
      <c r="K167" s="122"/>
      <c r="L167" s="51">
        <v>20.7</v>
      </c>
      <c r="M167" s="15">
        <v>34038</v>
      </c>
      <c r="N167" s="50">
        <v>46272.93</v>
      </c>
      <c r="O167" s="99">
        <f>Проценты!$B$6</f>
        <v>0.98974533681403798</v>
      </c>
      <c r="P167" s="100">
        <f>Проценты!$B$7</f>
        <v>1.0254663185962401E-2</v>
      </c>
      <c r="Q167" s="18">
        <f t="shared" si="99"/>
        <v>957849.65</v>
      </c>
      <c r="R167" s="9">
        <f t="shared" si="93"/>
        <v>697361.3</v>
      </c>
      <c r="S167" s="9">
        <f t="shared" si="94"/>
        <v>7225.3</v>
      </c>
      <c r="T167" s="18">
        <f t="shared" si="100"/>
        <v>253263.05</v>
      </c>
      <c r="U167" s="51">
        <v>0</v>
      </c>
      <c r="V167" s="10">
        <v>44196</v>
      </c>
      <c r="W167" s="122" t="s">
        <v>63</v>
      </c>
      <c r="X167" s="122"/>
      <c r="Y167" s="122"/>
      <c r="Z167" s="122"/>
      <c r="AA167" s="122"/>
      <c r="AB167" s="122"/>
      <c r="AC167" s="122"/>
      <c r="AD167" s="9">
        <f t="shared" si="101"/>
        <v>20.7</v>
      </c>
      <c r="AE167" s="9">
        <f t="shared" si="102"/>
        <v>957849.65</v>
      </c>
      <c r="AF167" s="9">
        <f t="shared" si="103"/>
        <v>0</v>
      </c>
      <c r="AG167" s="9">
        <f t="shared" si="104"/>
        <v>0</v>
      </c>
      <c r="AH167" s="122"/>
      <c r="AI167" s="122"/>
      <c r="AJ167" s="122"/>
      <c r="AK167" s="122"/>
      <c r="AL167" s="122"/>
      <c r="AM167" s="122"/>
      <c r="AN167" s="122"/>
      <c r="AO167" s="122"/>
      <c r="AP167" s="122"/>
      <c r="AQ167" s="122"/>
      <c r="AR167" s="122"/>
      <c r="AS167" s="122"/>
      <c r="AT167" s="122"/>
    </row>
    <row r="168" spans="1:46" hidden="1" x14ac:dyDescent="0.25">
      <c r="A168" s="122"/>
      <c r="B168" s="5" t="s">
        <v>79</v>
      </c>
      <c r="C168" s="6" t="s">
        <v>20</v>
      </c>
      <c r="D168" s="6"/>
      <c r="E168" s="6"/>
      <c r="F168" s="6"/>
      <c r="G168" s="6"/>
      <c r="H168" s="6"/>
      <c r="I168" s="7">
        <v>1</v>
      </c>
      <c r="J168" s="11">
        <v>1</v>
      </c>
      <c r="K168" s="122"/>
      <c r="L168" s="51">
        <v>20.5</v>
      </c>
      <c r="M168" s="15">
        <v>34038</v>
      </c>
      <c r="N168" s="50">
        <v>46272.93</v>
      </c>
      <c r="O168" s="99">
        <f>Проценты!$B$6</f>
        <v>0.98974533681403798</v>
      </c>
      <c r="P168" s="100">
        <f>Проценты!$B$7</f>
        <v>1.0254663185962401E-2</v>
      </c>
      <c r="Q168" s="18">
        <f t="shared" si="99"/>
        <v>948595.07</v>
      </c>
      <c r="R168" s="9">
        <f t="shared" si="93"/>
        <v>690623.51</v>
      </c>
      <c r="S168" s="9">
        <f t="shared" si="94"/>
        <v>7155.49</v>
      </c>
      <c r="T168" s="18">
        <f t="shared" si="100"/>
        <v>250816.07</v>
      </c>
      <c r="U168" s="51">
        <v>0</v>
      </c>
      <c r="V168" s="10">
        <v>44196</v>
      </c>
      <c r="W168" s="122" t="s">
        <v>63</v>
      </c>
      <c r="X168" s="122"/>
      <c r="Y168" s="122"/>
      <c r="Z168" s="122"/>
      <c r="AA168" s="122"/>
      <c r="AB168" s="122"/>
      <c r="AC168" s="122"/>
      <c r="AD168" s="9">
        <f t="shared" si="101"/>
        <v>20.5</v>
      </c>
      <c r="AE168" s="9">
        <f t="shared" si="102"/>
        <v>948595.07</v>
      </c>
      <c r="AF168" s="9">
        <f t="shared" si="103"/>
        <v>0</v>
      </c>
      <c r="AG168" s="9">
        <f t="shared" si="104"/>
        <v>0</v>
      </c>
      <c r="AH168" s="122"/>
      <c r="AI168" s="122"/>
      <c r="AJ168" s="122"/>
      <c r="AK168" s="122"/>
      <c r="AL168" s="122"/>
      <c r="AM168" s="122"/>
      <c r="AN168" s="122"/>
      <c r="AO168" s="122"/>
      <c r="AP168" s="122"/>
      <c r="AQ168" s="122"/>
      <c r="AR168" s="122"/>
      <c r="AS168" s="122"/>
      <c r="AT168" s="122"/>
    </row>
    <row r="169" spans="1:46" hidden="1" x14ac:dyDescent="0.25">
      <c r="A169" s="122"/>
      <c r="B169" s="5" t="s">
        <v>17</v>
      </c>
      <c r="C169" s="6" t="s">
        <v>20</v>
      </c>
      <c r="D169" s="6"/>
      <c r="E169" s="6"/>
      <c r="F169" s="6"/>
      <c r="G169" s="6"/>
      <c r="H169" s="6"/>
      <c r="I169" s="7">
        <v>3</v>
      </c>
      <c r="J169" s="11">
        <v>1</v>
      </c>
      <c r="K169" s="122"/>
      <c r="L169" s="9">
        <v>56.4</v>
      </c>
      <c r="M169" s="15">
        <v>34038</v>
      </c>
      <c r="N169" s="50">
        <v>46272.93</v>
      </c>
      <c r="O169" s="99">
        <f>Проценты!$B$6</f>
        <v>0.98974533681403798</v>
      </c>
      <c r="P169" s="100">
        <f>Проценты!$B$7</f>
        <v>1.0254663185962401E-2</v>
      </c>
      <c r="Q169" s="18">
        <f t="shared" si="99"/>
        <v>2609793.25</v>
      </c>
      <c r="R169" s="9">
        <f t="shared" si="93"/>
        <v>1900056.88</v>
      </c>
      <c r="S169" s="9">
        <f t="shared" si="94"/>
        <v>19686.32</v>
      </c>
      <c r="T169" s="18">
        <f t="shared" si="100"/>
        <v>690050.05</v>
      </c>
      <c r="U169" s="51">
        <v>0</v>
      </c>
      <c r="V169" s="10">
        <v>44196</v>
      </c>
      <c r="W169" s="122" t="s">
        <v>63</v>
      </c>
      <c r="X169" s="122"/>
      <c r="Y169" s="122"/>
      <c r="Z169" s="122"/>
      <c r="AA169" s="122"/>
      <c r="AB169" s="122"/>
      <c r="AC169" s="122"/>
      <c r="AD169" s="9">
        <f t="shared" si="101"/>
        <v>56.4</v>
      </c>
      <c r="AE169" s="9">
        <f t="shared" si="102"/>
        <v>2609793.25</v>
      </c>
      <c r="AF169" s="9">
        <f t="shared" si="103"/>
        <v>0</v>
      </c>
      <c r="AG169" s="9">
        <f t="shared" si="104"/>
        <v>0</v>
      </c>
      <c r="AH169" s="122"/>
      <c r="AI169" s="122"/>
      <c r="AJ169" s="122"/>
      <c r="AK169" s="122"/>
      <c r="AL169" s="122"/>
      <c r="AM169" s="122"/>
      <c r="AN169" s="122"/>
      <c r="AO169" s="122"/>
      <c r="AP169" s="122"/>
      <c r="AQ169" s="122"/>
      <c r="AR169" s="122"/>
      <c r="AS169" s="122"/>
      <c r="AT169" s="122"/>
    </row>
    <row r="170" spans="1:46" hidden="1" x14ac:dyDescent="0.25">
      <c r="A170" s="122"/>
      <c r="B170" s="5" t="s">
        <v>18</v>
      </c>
      <c r="C170" s="6"/>
      <c r="D170" s="13" t="s">
        <v>21</v>
      </c>
      <c r="E170" s="13"/>
      <c r="F170" s="13"/>
      <c r="G170" s="13"/>
      <c r="H170" s="13"/>
      <c r="I170" s="7">
        <v>2</v>
      </c>
      <c r="J170" s="11">
        <v>1</v>
      </c>
      <c r="K170" s="122"/>
      <c r="L170" s="9">
        <v>27.4</v>
      </c>
      <c r="M170" s="15">
        <v>34038</v>
      </c>
      <c r="N170" s="50">
        <v>46272.93</v>
      </c>
      <c r="O170" s="99">
        <f>Проценты!$B$6</f>
        <v>0.98974533681403798</v>
      </c>
      <c r="P170" s="100">
        <f>Проценты!$B$7</f>
        <v>1.0254663185962401E-2</v>
      </c>
      <c r="Q170" s="18">
        <f t="shared" si="99"/>
        <v>1267878.28</v>
      </c>
      <c r="R170" s="9">
        <f t="shared" si="93"/>
        <v>923077.28</v>
      </c>
      <c r="S170" s="9">
        <f t="shared" si="94"/>
        <v>9563.92</v>
      </c>
      <c r="T170" s="18">
        <f t="shared" si="100"/>
        <v>335237.08</v>
      </c>
      <c r="U170" s="51">
        <v>0</v>
      </c>
      <c r="V170" s="10">
        <v>44196</v>
      </c>
      <c r="W170" s="122"/>
      <c r="X170" s="122" t="s">
        <v>63</v>
      </c>
      <c r="Y170" s="122"/>
      <c r="Z170" s="122"/>
      <c r="AA170" s="122"/>
      <c r="AB170" s="122"/>
      <c r="AC170" s="122"/>
      <c r="AD170" s="9">
        <f t="shared" si="101"/>
        <v>0</v>
      </c>
      <c r="AE170" s="9">
        <f t="shared" si="102"/>
        <v>0</v>
      </c>
      <c r="AF170" s="9">
        <f t="shared" si="103"/>
        <v>27.4</v>
      </c>
      <c r="AG170" s="9">
        <f t="shared" si="104"/>
        <v>1267878.28</v>
      </c>
      <c r="AH170" s="122"/>
      <c r="AI170" s="122"/>
      <c r="AJ170" s="122"/>
      <c r="AK170" s="122"/>
      <c r="AL170" s="122"/>
      <c r="AM170" s="122"/>
      <c r="AN170" s="122"/>
      <c r="AO170" s="122"/>
      <c r="AP170" s="122"/>
      <c r="AQ170" s="122"/>
      <c r="AR170" s="122"/>
      <c r="AS170" s="122"/>
      <c r="AT170" s="122"/>
    </row>
    <row r="171" spans="1:46" hidden="1" x14ac:dyDescent="0.25">
      <c r="A171" s="122"/>
      <c r="B171" s="5" t="s">
        <v>77</v>
      </c>
      <c r="C171" s="6" t="s">
        <v>20</v>
      </c>
      <c r="D171" s="6"/>
      <c r="E171" s="6"/>
      <c r="F171" s="6"/>
      <c r="G171" s="6"/>
      <c r="H171" s="6"/>
      <c r="I171" s="7">
        <v>2</v>
      </c>
      <c r="J171" s="11">
        <v>1</v>
      </c>
      <c r="K171" s="122"/>
      <c r="L171" s="9">
        <v>25.6</v>
      </c>
      <c r="M171" s="15">
        <v>34038</v>
      </c>
      <c r="N171" s="50">
        <v>46272.93</v>
      </c>
      <c r="O171" s="99">
        <f>Проценты!$B$6</f>
        <v>0.98974533681403798</v>
      </c>
      <c r="P171" s="100">
        <f>Проценты!$B$7</f>
        <v>1.0254663185962401E-2</v>
      </c>
      <c r="Q171" s="18">
        <f t="shared" si="99"/>
        <v>1184587.01</v>
      </c>
      <c r="R171" s="9">
        <f t="shared" si="93"/>
        <v>862437.17</v>
      </c>
      <c r="S171" s="9">
        <f t="shared" si="94"/>
        <v>8935.6299999999992</v>
      </c>
      <c r="T171" s="18">
        <f t="shared" si="100"/>
        <v>313214.21000000002</v>
      </c>
      <c r="U171" s="51">
        <v>0</v>
      </c>
      <c r="V171" s="10">
        <v>44196</v>
      </c>
      <c r="W171" s="122" t="s">
        <v>63</v>
      </c>
      <c r="X171" s="122"/>
      <c r="Y171" s="122"/>
      <c r="Z171" s="122"/>
      <c r="AA171" s="122"/>
      <c r="AB171" s="122"/>
      <c r="AC171" s="122"/>
      <c r="AD171" s="9">
        <f t="shared" si="101"/>
        <v>25.6</v>
      </c>
      <c r="AE171" s="9">
        <f t="shared" si="102"/>
        <v>1184587.01</v>
      </c>
      <c r="AF171" s="9">
        <f t="shared" si="103"/>
        <v>0</v>
      </c>
      <c r="AG171" s="9">
        <f t="shared" si="104"/>
        <v>0</v>
      </c>
      <c r="AH171" s="122"/>
      <c r="AI171" s="122"/>
      <c r="AJ171" s="122"/>
      <c r="AK171" s="122"/>
      <c r="AL171" s="122"/>
      <c r="AM171" s="122"/>
      <c r="AN171" s="122"/>
      <c r="AO171" s="122"/>
      <c r="AP171" s="122"/>
      <c r="AQ171" s="122"/>
      <c r="AR171" s="122"/>
      <c r="AS171" s="122"/>
      <c r="AT171" s="122"/>
    </row>
    <row r="172" spans="1:46" hidden="1" x14ac:dyDescent="0.25">
      <c r="A172" s="122"/>
      <c r="B172" s="5" t="s">
        <v>19</v>
      </c>
      <c r="C172" s="6"/>
      <c r="D172" s="13" t="s">
        <v>21</v>
      </c>
      <c r="E172" s="13"/>
      <c r="F172" s="13"/>
      <c r="G172" s="13"/>
      <c r="H172" s="13"/>
      <c r="I172" s="7">
        <v>7</v>
      </c>
      <c r="J172" s="11">
        <v>1</v>
      </c>
      <c r="K172" s="122"/>
      <c r="L172" s="9">
        <v>67.400000000000006</v>
      </c>
      <c r="M172" s="15">
        <v>34038</v>
      </c>
      <c r="N172" s="50">
        <v>46272.93</v>
      </c>
      <c r="O172" s="99">
        <f>Проценты!$B$6</f>
        <v>0.98974533681403798</v>
      </c>
      <c r="P172" s="100">
        <f>Проценты!$B$7</f>
        <v>1.0254663185962401E-2</v>
      </c>
      <c r="Q172" s="18">
        <f t="shared" si="99"/>
        <v>3118795.48</v>
      </c>
      <c r="R172" s="9">
        <f t="shared" si="93"/>
        <v>2270635.35</v>
      </c>
      <c r="S172" s="9">
        <f t="shared" si="94"/>
        <v>23525.85</v>
      </c>
      <c r="T172" s="18">
        <f t="shared" si="100"/>
        <v>824634.28</v>
      </c>
      <c r="U172" s="51">
        <v>0</v>
      </c>
      <c r="V172" s="10">
        <v>44196</v>
      </c>
      <c r="W172" s="122"/>
      <c r="X172" s="122" t="s">
        <v>63</v>
      </c>
      <c r="Y172" s="122"/>
      <c r="Z172" s="122"/>
      <c r="AA172" s="122"/>
      <c r="AB172" s="122"/>
      <c r="AC172" s="122"/>
      <c r="AD172" s="9">
        <f t="shared" si="101"/>
        <v>0</v>
      </c>
      <c r="AE172" s="9">
        <f t="shared" si="102"/>
        <v>0</v>
      </c>
      <c r="AF172" s="9">
        <f t="shared" si="103"/>
        <v>67.400000000000006</v>
      </c>
      <c r="AG172" s="9">
        <f t="shared" si="104"/>
        <v>3118795.48</v>
      </c>
      <c r="AH172" s="122"/>
      <c r="AI172" s="122"/>
      <c r="AJ172" s="122"/>
      <c r="AK172" s="122"/>
      <c r="AL172" s="122"/>
      <c r="AM172" s="122"/>
      <c r="AN172" s="122"/>
      <c r="AO172" s="122"/>
      <c r="AP172" s="122"/>
      <c r="AQ172" s="122"/>
      <c r="AR172" s="122"/>
      <c r="AS172" s="122"/>
      <c r="AT172" s="122"/>
    </row>
    <row r="173" spans="1:46" hidden="1" x14ac:dyDescent="0.25">
      <c r="A173" s="122"/>
      <c r="B173" s="5" t="s">
        <v>22</v>
      </c>
      <c r="C173" s="6"/>
      <c r="D173" s="13" t="s">
        <v>21</v>
      </c>
      <c r="E173" s="13"/>
      <c r="F173" s="13"/>
      <c r="G173" s="13"/>
      <c r="H173" s="13"/>
      <c r="I173" s="7">
        <v>4</v>
      </c>
      <c r="J173" s="11">
        <v>1</v>
      </c>
      <c r="K173" s="122"/>
      <c r="L173" s="9">
        <v>54.5</v>
      </c>
      <c r="M173" s="15">
        <v>34038</v>
      </c>
      <c r="N173" s="50">
        <v>46272.93</v>
      </c>
      <c r="O173" s="99">
        <f>Проценты!$B$6</f>
        <v>0.98974533681403798</v>
      </c>
      <c r="P173" s="100">
        <f>Проценты!$B$7</f>
        <v>1.0254663185962401E-2</v>
      </c>
      <c r="Q173" s="18">
        <f t="shared" si="99"/>
        <v>2521874.69</v>
      </c>
      <c r="R173" s="9">
        <f t="shared" si="93"/>
        <v>1836047.87</v>
      </c>
      <c r="S173" s="9">
        <f t="shared" si="94"/>
        <v>19023.13</v>
      </c>
      <c r="T173" s="18">
        <f t="shared" si="100"/>
        <v>666803.68999999994</v>
      </c>
      <c r="U173" s="51">
        <v>0</v>
      </c>
      <c r="V173" s="10">
        <v>44196</v>
      </c>
      <c r="W173" s="122"/>
      <c r="X173" s="122" t="s">
        <v>63</v>
      </c>
      <c r="Y173" s="122"/>
      <c r="Z173" s="122"/>
      <c r="AA173" s="122"/>
      <c r="AB173" s="122"/>
      <c r="AC173" s="122"/>
      <c r="AD173" s="9">
        <f t="shared" si="101"/>
        <v>0</v>
      </c>
      <c r="AE173" s="9">
        <f t="shared" si="102"/>
        <v>0</v>
      </c>
      <c r="AF173" s="9">
        <f t="shared" si="103"/>
        <v>54.5</v>
      </c>
      <c r="AG173" s="9">
        <f t="shared" si="104"/>
        <v>2521874.69</v>
      </c>
      <c r="AH173" s="122"/>
      <c r="AI173" s="122"/>
      <c r="AJ173" s="122"/>
      <c r="AK173" s="122"/>
      <c r="AL173" s="122"/>
      <c r="AM173" s="122"/>
      <c r="AN173" s="122"/>
      <c r="AO173" s="122"/>
      <c r="AP173" s="122"/>
      <c r="AQ173" s="122"/>
      <c r="AR173" s="122"/>
      <c r="AS173" s="122"/>
      <c r="AT173" s="122"/>
    </row>
    <row r="174" spans="1:46" hidden="1" x14ac:dyDescent="0.25">
      <c r="A174" s="122"/>
      <c r="B174" s="5" t="s">
        <v>23</v>
      </c>
      <c r="C174" s="6"/>
      <c r="D174" s="13" t="s">
        <v>21</v>
      </c>
      <c r="E174" s="13"/>
      <c r="F174" s="13"/>
      <c r="G174" s="13"/>
      <c r="H174" s="13"/>
      <c r="I174" s="7">
        <v>3</v>
      </c>
      <c r="J174" s="11">
        <v>1</v>
      </c>
      <c r="K174" s="122"/>
      <c r="L174" s="9">
        <v>66.8</v>
      </c>
      <c r="M174" s="15">
        <v>34038</v>
      </c>
      <c r="N174" s="50">
        <v>46272.93</v>
      </c>
      <c r="O174" s="99">
        <f>Проценты!$B$6</f>
        <v>0.98974533681403798</v>
      </c>
      <c r="P174" s="100">
        <f>Проценты!$B$7</f>
        <v>1.0254663185962401E-2</v>
      </c>
      <c r="Q174" s="18">
        <f t="shared" si="99"/>
        <v>3091031.72</v>
      </c>
      <c r="R174" s="9">
        <f t="shared" si="93"/>
        <v>2250421.98</v>
      </c>
      <c r="S174" s="9">
        <f t="shared" si="94"/>
        <v>23316.42</v>
      </c>
      <c r="T174" s="18">
        <f t="shared" si="100"/>
        <v>817293.32</v>
      </c>
      <c r="U174" s="51">
        <v>0</v>
      </c>
      <c r="V174" s="10">
        <v>44196</v>
      </c>
      <c r="W174" s="122"/>
      <c r="X174" s="122" t="s">
        <v>63</v>
      </c>
      <c r="Y174" s="122"/>
      <c r="Z174" s="122"/>
      <c r="AA174" s="122"/>
      <c r="AB174" s="122"/>
      <c r="AC174" s="122"/>
      <c r="AD174" s="9">
        <f t="shared" si="101"/>
        <v>0</v>
      </c>
      <c r="AE174" s="9">
        <f t="shared" si="102"/>
        <v>0</v>
      </c>
      <c r="AF174" s="9">
        <f t="shared" si="103"/>
        <v>66.8</v>
      </c>
      <c r="AG174" s="9">
        <f t="shared" si="104"/>
        <v>3091031.72</v>
      </c>
      <c r="AH174" s="122"/>
      <c r="AI174" s="122"/>
      <c r="AJ174" s="122"/>
      <c r="AK174" s="122"/>
      <c r="AL174" s="122"/>
      <c r="AM174" s="122"/>
      <c r="AN174" s="122"/>
      <c r="AO174" s="122"/>
      <c r="AP174" s="122"/>
      <c r="AQ174" s="122"/>
      <c r="AR174" s="122"/>
      <c r="AS174" s="122"/>
      <c r="AT174" s="122"/>
    </row>
    <row r="175" spans="1:46" s="20" customFormat="1" x14ac:dyDescent="0.25">
      <c r="A175" s="11">
        <v>12</v>
      </c>
      <c r="B175" s="12" t="s">
        <v>146</v>
      </c>
      <c r="C175" s="13"/>
      <c r="D175" s="13"/>
      <c r="E175" s="13"/>
      <c r="F175" s="13"/>
      <c r="G175" s="13"/>
      <c r="H175" s="13"/>
      <c r="I175" s="14">
        <f>SUM(I176:I185)</f>
        <v>27</v>
      </c>
      <c r="J175" s="14">
        <f t="shared" ref="J175:L175" si="105">SUM(J176:J185)</f>
        <v>10</v>
      </c>
      <c r="K175" s="14">
        <f t="shared" si="105"/>
        <v>25</v>
      </c>
      <c r="L175" s="15">
        <f t="shared" si="105"/>
        <v>409.5</v>
      </c>
      <c r="M175" s="15">
        <v>34038</v>
      </c>
      <c r="N175" s="50">
        <v>46272.93</v>
      </c>
      <c r="O175" s="99">
        <f>Проценты!$B$6</f>
        <v>0.98974533681403798</v>
      </c>
      <c r="P175" s="100">
        <f>Проценты!$B$7</f>
        <v>1.0254663185962401E-2</v>
      </c>
      <c r="Q175" s="15">
        <f t="shared" ref="Q175:U175" si="106">SUM(Q176:Q185)</f>
        <v>18948764.84</v>
      </c>
      <c r="R175" s="9">
        <f t="shared" si="93"/>
        <v>13795625.75</v>
      </c>
      <c r="S175" s="9">
        <f t="shared" si="94"/>
        <v>142935.25</v>
      </c>
      <c r="T175" s="15">
        <f t="shared" si="106"/>
        <v>5010203.84</v>
      </c>
      <c r="U175" s="15">
        <f t="shared" si="106"/>
        <v>0</v>
      </c>
      <c r="V175" s="10">
        <v>44196</v>
      </c>
      <c r="W175" s="11"/>
      <c r="X175" s="11"/>
      <c r="Y175" s="11"/>
      <c r="Z175" s="11"/>
      <c r="AA175" s="11"/>
      <c r="AB175" s="11"/>
      <c r="AC175" s="11"/>
      <c r="AD175" s="15">
        <f t="shared" ref="AD175:AP175" si="107">SUM(AD176:AD185)</f>
        <v>235.8</v>
      </c>
      <c r="AE175" s="15">
        <f t="shared" si="107"/>
        <v>10911156.9</v>
      </c>
      <c r="AF175" s="15">
        <f t="shared" si="107"/>
        <v>173.7</v>
      </c>
      <c r="AG175" s="15">
        <f t="shared" si="107"/>
        <v>8037607.9400000004</v>
      </c>
      <c r="AH175" s="15">
        <f t="shared" si="107"/>
        <v>0</v>
      </c>
      <c r="AI175" s="15">
        <f t="shared" si="107"/>
        <v>0</v>
      </c>
      <c r="AJ175" s="15">
        <f t="shared" si="107"/>
        <v>0</v>
      </c>
      <c r="AK175" s="15">
        <f t="shared" si="107"/>
        <v>0</v>
      </c>
      <c r="AL175" s="15">
        <f t="shared" si="107"/>
        <v>0</v>
      </c>
      <c r="AM175" s="15">
        <f t="shared" si="107"/>
        <v>0</v>
      </c>
      <c r="AN175" s="15">
        <f t="shared" si="107"/>
        <v>0</v>
      </c>
      <c r="AO175" s="15">
        <f t="shared" si="107"/>
        <v>0</v>
      </c>
      <c r="AP175" s="15">
        <f t="shared" si="107"/>
        <v>0</v>
      </c>
      <c r="AQ175" s="11"/>
      <c r="AR175" s="11"/>
      <c r="AS175" s="11"/>
      <c r="AT175" s="11"/>
    </row>
    <row r="176" spans="1:46" hidden="1" x14ac:dyDescent="0.25">
      <c r="A176" s="122"/>
      <c r="B176" s="5" t="s">
        <v>14</v>
      </c>
      <c r="C176" s="6"/>
      <c r="D176" s="13" t="s">
        <v>21</v>
      </c>
      <c r="E176" s="13"/>
      <c r="F176" s="13"/>
      <c r="G176" s="13"/>
      <c r="H176" s="13"/>
      <c r="I176" s="7">
        <v>4</v>
      </c>
      <c r="J176" s="11">
        <v>1</v>
      </c>
      <c r="K176" s="122">
        <v>3</v>
      </c>
      <c r="L176" s="9">
        <v>51.7</v>
      </c>
      <c r="M176" s="15">
        <v>34038</v>
      </c>
      <c r="N176" s="50">
        <v>46272.93</v>
      </c>
      <c r="O176" s="99">
        <f>Проценты!$B$6</f>
        <v>0.98974533681403798</v>
      </c>
      <c r="P176" s="100">
        <f>Проценты!$B$7</f>
        <v>1.0254663185962401E-2</v>
      </c>
      <c r="Q176" s="18">
        <f t="shared" ref="Q176:Q185" si="108">L176*N176</f>
        <v>2392310.48</v>
      </c>
      <c r="R176" s="9">
        <f t="shared" si="93"/>
        <v>1741718.81</v>
      </c>
      <c r="S176" s="9">
        <f t="shared" si="94"/>
        <v>18045.79</v>
      </c>
      <c r="T176" s="18">
        <f t="shared" ref="T176:T185" si="109">Q176-R176-S176-U176</f>
        <v>632545.88</v>
      </c>
      <c r="U176" s="51">
        <v>0</v>
      </c>
      <c r="V176" s="10">
        <v>44196</v>
      </c>
      <c r="W176" s="122"/>
      <c r="X176" s="122" t="s">
        <v>63</v>
      </c>
      <c r="Y176" s="122"/>
      <c r="Z176" s="122"/>
      <c r="AA176" s="122"/>
      <c r="AB176" s="122"/>
      <c r="AC176" s="122"/>
      <c r="AD176" s="9">
        <f t="shared" ref="AD176:AD185" si="110">IF(W176&gt;0,L176,0)</f>
        <v>0</v>
      </c>
      <c r="AE176" s="9">
        <f t="shared" ref="AE176:AE185" si="111">IF(W176&gt;0,Q176,0)</f>
        <v>0</v>
      </c>
      <c r="AF176" s="9">
        <f t="shared" ref="AF176:AF185" si="112">IF(X176&gt;0,L176,0)</f>
        <v>51.7</v>
      </c>
      <c r="AG176" s="9">
        <f t="shared" ref="AG176:AG185" si="113">IF(X176&gt;0,Q176,0)</f>
        <v>2392310.48</v>
      </c>
      <c r="AH176" s="122"/>
      <c r="AI176" s="122"/>
      <c r="AJ176" s="122"/>
      <c r="AK176" s="122"/>
      <c r="AL176" s="122"/>
      <c r="AM176" s="122"/>
      <c r="AN176" s="122"/>
      <c r="AO176" s="122"/>
      <c r="AP176" s="122"/>
      <c r="AQ176" s="122"/>
      <c r="AR176" s="122"/>
      <c r="AS176" s="122"/>
      <c r="AT176" s="122"/>
    </row>
    <row r="177" spans="1:46" hidden="1" x14ac:dyDescent="0.25">
      <c r="A177" s="122"/>
      <c r="B177" s="5" t="s">
        <v>15</v>
      </c>
      <c r="C177" s="6" t="s">
        <v>20</v>
      </c>
      <c r="D177" s="6"/>
      <c r="E177" s="6"/>
      <c r="F177" s="6"/>
      <c r="G177" s="6"/>
      <c r="H177" s="6"/>
      <c r="I177" s="7">
        <v>2</v>
      </c>
      <c r="J177" s="11">
        <v>1</v>
      </c>
      <c r="K177" s="122">
        <v>4</v>
      </c>
      <c r="L177" s="9">
        <v>48.7</v>
      </c>
      <c r="M177" s="15">
        <v>34038</v>
      </c>
      <c r="N177" s="50">
        <v>46272.93</v>
      </c>
      <c r="O177" s="99">
        <f>Проценты!$B$6</f>
        <v>0.98974533681403798</v>
      </c>
      <c r="P177" s="100">
        <f>Проценты!$B$7</f>
        <v>1.0254663185962401E-2</v>
      </c>
      <c r="Q177" s="18">
        <f t="shared" si="108"/>
        <v>2253491.69</v>
      </c>
      <c r="R177" s="9">
        <f t="shared" si="93"/>
        <v>1640651.95</v>
      </c>
      <c r="S177" s="9">
        <f t="shared" si="94"/>
        <v>16998.650000000001</v>
      </c>
      <c r="T177" s="18">
        <f t="shared" si="109"/>
        <v>595841.09</v>
      </c>
      <c r="U177" s="51">
        <v>0</v>
      </c>
      <c r="V177" s="10">
        <v>44196</v>
      </c>
      <c r="W177" s="122" t="s">
        <v>63</v>
      </c>
      <c r="X177" s="122"/>
      <c r="Y177" s="122"/>
      <c r="Z177" s="122"/>
      <c r="AA177" s="122"/>
      <c r="AB177" s="122"/>
      <c r="AC177" s="122"/>
      <c r="AD177" s="9">
        <f t="shared" si="110"/>
        <v>48.7</v>
      </c>
      <c r="AE177" s="9">
        <f t="shared" si="111"/>
        <v>2253491.69</v>
      </c>
      <c r="AF177" s="9">
        <f t="shared" si="112"/>
        <v>0</v>
      </c>
      <c r="AG177" s="9">
        <f t="shared" si="113"/>
        <v>0</v>
      </c>
      <c r="AH177" s="122"/>
      <c r="AI177" s="122"/>
      <c r="AJ177" s="122"/>
      <c r="AK177" s="122"/>
      <c r="AL177" s="122"/>
      <c r="AM177" s="122"/>
      <c r="AN177" s="122"/>
      <c r="AO177" s="122"/>
      <c r="AP177" s="122"/>
      <c r="AQ177" s="122"/>
      <c r="AR177" s="122"/>
      <c r="AS177" s="122"/>
      <c r="AT177" s="122"/>
    </row>
    <row r="178" spans="1:46" hidden="1" x14ac:dyDescent="0.25">
      <c r="A178" s="122"/>
      <c r="B178" s="5" t="s">
        <v>16</v>
      </c>
      <c r="C178" s="6"/>
      <c r="D178" s="13" t="s">
        <v>21</v>
      </c>
      <c r="E178" s="13"/>
      <c r="F178" s="13"/>
      <c r="G178" s="13"/>
      <c r="H178" s="13"/>
      <c r="I178" s="70">
        <v>4</v>
      </c>
      <c r="J178" s="11">
        <v>1</v>
      </c>
      <c r="K178" s="70">
        <v>3</v>
      </c>
      <c r="L178" s="69">
        <v>50.3</v>
      </c>
      <c r="M178" s="15">
        <v>34038</v>
      </c>
      <c r="N178" s="50">
        <v>46272.93</v>
      </c>
      <c r="O178" s="99">
        <f>Проценты!$B$6</f>
        <v>0.98974533681403798</v>
      </c>
      <c r="P178" s="100">
        <f>Проценты!$B$7</f>
        <v>1.0254663185962401E-2</v>
      </c>
      <c r="Q178" s="18">
        <f t="shared" si="108"/>
        <v>2327528.38</v>
      </c>
      <c r="R178" s="9">
        <f t="shared" si="93"/>
        <v>1694554.27</v>
      </c>
      <c r="S178" s="9">
        <f t="shared" si="94"/>
        <v>17557.13</v>
      </c>
      <c r="T178" s="18">
        <f t="shared" si="109"/>
        <v>615416.98</v>
      </c>
      <c r="U178" s="51">
        <v>0</v>
      </c>
      <c r="V178" s="10">
        <v>44196</v>
      </c>
      <c r="W178" s="122"/>
      <c r="X178" s="122" t="s">
        <v>63</v>
      </c>
      <c r="Y178" s="122"/>
      <c r="Z178" s="122"/>
      <c r="AA178" s="122"/>
      <c r="AB178" s="122"/>
      <c r="AC178" s="122"/>
      <c r="AD178" s="9">
        <f t="shared" si="110"/>
        <v>0</v>
      </c>
      <c r="AE178" s="9">
        <f t="shared" si="111"/>
        <v>0</v>
      </c>
      <c r="AF178" s="9">
        <f t="shared" si="112"/>
        <v>50.3</v>
      </c>
      <c r="AG178" s="9">
        <f t="shared" si="113"/>
        <v>2327528.38</v>
      </c>
      <c r="AH178" s="122"/>
      <c r="AI178" s="122"/>
      <c r="AJ178" s="122"/>
      <c r="AK178" s="122"/>
      <c r="AL178" s="122"/>
      <c r="AM178" s="122"/>
      <c r="AN178" s="122"/>
      <c r="AO178" s="122"/>
      <c r="AP178" s="122"/>
      <c r="AQ178" s="122"/>
      <c r="AR178" s="122"/>
      <c r="AS178" s="122"/>
      <c r="AT178" s="122"/>
    </row>
    <row r="179" spans="1:46" hidden="1" x14ac:dyDescent="0.25">
      <c r="A179" s="122"/>
      <c r="B179" s="5" t="s">
        <v>17</v>
      </c>
      <c r="C179" s="6"/>
      <c r="D179" s="13" t="s">
        <v>21</v>
      </c>
      <c r="E179" s="13"/>
      <c r="F179" s="13"/>
      <c r="G179" s="13"/>
      <c r="H179" s="13"/>
      <c r="I179" s="70">
        <v>2</v>
      </c>
      <c r="J179" s="11">
        <v>1</v>
      </c>
      <c r="K179" s="70">
        <v>3</v>
      </c>
      <c r="L179" s="69">
        <v>52.4</v>
      </c>
      <c r="M179" s="15">
        <v>34038</v>
      </c>
      <c r="N179" s="50">
        <v>46272.93</v>
      </c>
      <c r="O179" s="99">
        <f>Проценты!$B$6</f>
        <v>0.98974533681403798</v>
      </c>
      <c r="P179" s="100">
        <f>Проценты!$B$7</f>
        <v>1.0254663185962401E-2</v>
      </c>
      <c r="Q179" s="18">
        <f t="shared" si="108"/>
        <v>2424701.5299999998</v>
      </c>
      <c r="R179" s="9">
        <f t="shared" si="93"/>
        <v>1765301.07</v>
      </c>
      <c r="S179" s="9">
        <f t="shared" si="94"/>
        <v>18290.13</v>
      </c>
      <c r="T179" s="18">
        <f t="shared" si="109"/>
        <v>641110.32999999996</v>
      </c>
      <c r="U179" s="51">
        <v>0</v>
      </c>
      <c r="V179" s="10">
        <v>44196</v>
      </c>
      <c r="W179" s="122"/>
      <c r="X179" s="122" t="s">
        <v>63</v>
      </c>
      <c r="Y179" s="122"/>
      <c r="Z179" s="122"/>
      <c r="AA179" s="122"/>
      <c r="AB179" s="122"/>
      <c r="AC179" s="122"/>
      <c r="AD179" s="9">
        <f t="shared" si="110"/>
        <v>0</v>
      </c>
      <c r="AE179" s="9">
        <f t="shared" si="111"/>
        <v>0</v>
      </c>
      <c r="AF179" s="9">
        <f t="shared" si="112"/>
        <v>52.4</v>
      </c>
      <c r="AG179" s="9">
        <f t="shared" si="113"/>
        <v>2424701.5299999998</v>
      </c>
      <c r="AH179" s="122"/>
      <c r="AI179" s="122"/>
      <c r="AJ179" s="122"/>
      <c r="AK179" s="122"/>
      <c r="AL179" s="122"/>
      <c r="AM179" s="122"/>
      <c r="AN179" s="122"/>
      <c r="AO179" s="122"/>
      <c r="AP179" s="122"/>
      <c r="AQ179" s="122"/>
      <c r="AR179" s="122"/>
      <c r="AS179" s="122"/>
      <c r="AT179" s="122"/>
    </row>
    <row r="180" spans="1:46" hidden="1" x14ac:dyDescent="0.25">
      <c r="A180" s="122"/>
      <c r="B180" s="5" t="s">
        <v>18</v>
      </c>
      <c r="C180" s="6" t="s">
        <v>20</v>
      </c>
      <c r="D180" s="6"/>
      <c r="E180" s="6"/>
      <c r="F180" s="6"/>
      <c r="G180" s="6"/>
      <c r="H180" s="6"/>
      <c r="I180" s="70">
        <v>1</v>
      </c>
      <c r="J180" s="11">
        <v>1</v>
      </c>
      <c r="K180" s="70">
        <v>3</v>
      </c>
      <c r="L180" s="69">
        <v>50.2</v>
      </c>
      <c r="M180" s="15">
        <v>34038</v>
      </c>
      <c r="N180" s="50">
        <v>46272.93</v>
      </c>
      <c r="O180" s="99">
        <f>Проценты!$B$6</f>
        <v>0.98974533681403798</v>
      </c>
      <c r="P180" s="100">
        <f>Проценты!$B$7</f>
        <v>1.0254663185962401E-2</v>
      </c>
      <c r="Q180" s="18">
        <f t="shared" si="108"/>
        <v>2322901.09</v>
      </c>
      <c r="R180" s="9">
        <f t="shared" si="93"/>
        <v>1691185.38</v>
      </c>
      <c r="S180" s="9">
        <f t="shared" si="94"/>
        <v>17522.22</v>
      </c>
      <c r="T180" s="18">
        <f t="shared" si="109"/>
        <v>614193.49</v>
      </c>
      <c r="U180" s="51">
        <v>0</v>
      </c>
      <c r="V180" s="10">
        <v>44196</v>
      </c>
      <c r="W180" s="122" t="s">
        <v>63</v>
      </c>
      <c r="X180" s="122"/>
      <c r="Y180" s="122"/>
      <c r="Z180" s="122"/>
      <c r="AA180" s="122"/>
      <c r="AB180" s="122"/>
      <c r="AC180" s="122"/>
      <c r="AD180" s="9">
        <f t="shared" si="110"/>
        <v>50.2</v>
      </c>
      <c r="AE180" s="9">
        <f t="shared" si="111"/>
        <v>2322901.09</v>
      </c>
      <c r="AF180" s="9">
        <f t="shared" si="112"/>
        <v>0</v>
      </c>
      <c r="AG180" s="9">
        <f t="shared" si="113"/>
        <v>0</v>
      </c>
      <c r="AH180" s="122"/>
      <c r="AI180" s="122"/>
      <c r="AJ180" s="122"/>
      <c r="AK180" s="122"/>
      <c r="AL180" s="122"/>
      <c r="AM180" s="122"/>
      <c r="AN180" s="122"/>
      <c r="AO180" s="122"/>
      <c r="AP180" s="122"/>
      <c r="AQ180" s="122"/>
      <c r="AR180" s="122"/>
      <c r="AS180" s="122"/>
      <c r="AT180" s="122"/>
    </row>
    <row r="181" spans="1:46" hidden="1" x14ac:dyDescent="0.25">
      <c r="A181" s="122"/>
      <c r="B181" s="5" t="s">
        <v>19</v>
      </c>
      <c r="C181" s="6" t="s">
        <v>20</v>
      </c>
      <c r="D181" s="13"/>
      <c r="E181" s="13"/>
      <c r="F181" s="13"/>
      <c r="G181" s="13"/>
      <c r="H181" s="13"/>
      <c r="I181" s="70">
        <v>2</v>
      </c>
      <c r="J181" s="11">
        <v>1</v>
      </c>
      <c r="K181" s="70">
        <v>1</v>
      </c>
      <c r="L181" s="69">
        <v>33.4</v>
      </c>
      <c r="M181" s="15">
        <v>34038</v>
      </c>
      <c r="N181" s="50">
        <v>46272.93</v>
      </c>
      <c r="O181" s="99">
        <f>Проценты!$B$6</f>
        <v>0.98974533681403798</v>
      </c>
      <c r="P181" s="100">
        <f>Проценты!$B$7</f>
        <v>1.0254663185962401E-2</v>
      </c>
      <c r="Q181" s="18">
        <f t="shared" si="108"/>
        <v>1545515.86</v>
      </c>
      <c r="R181" s="9">
        <f t="shared" si="93"/>
        <v>1125210.99</v>
      </c>
      <c r="S181" s="9">
        <f t="shared" si="94"/>
        <v>11658.21</v>
      </c>
      <c r="T181" s="18">
        <f t="shared" si="109"/>
        <v>408646.66</v>
      </c>
      <c r="U181" s="51">
        <v>0</v>
      </c>
      <c r="V181" s="10">
        <v>44196</v>
      </c>
      <c r="W181" s="122" t="s">
        <v>63</v>
      </c>
      <c r="X181" s="122"/>
      <c r="Y181" s="122"/>
      <c r="Z181" s="122"/>
      <c r="AA181" s="122"/>
      <c r="AB181" s="122"/>
      <c r="AC181" s="122"/>
      <c r="AD181" s="9">
        <f t="shared" si="110"/>
        <v>33.4</v>
      </c>
      <c r="AE181" s="9">
        <f t="shared" si="111"/>
        <v>1545515.86</v>
      </c>
      <c r="AF181" s="9">
        <f t="shared" si="112"/>
        <v>0</v>
      </c>
      <c r="AG181" s="9">
        <f t="shared" si="113"/>
        <v>0</v>
      </c>
      <c r="AH181" s="122"/>
      <c r="AI181" s="122"/>
      <c r="AJ181" s="122"/>
      <c r="AK181" s="122"/>
      <c r="AL181" s="122"/>
      <c r="AM181" s="122"/>
      <c r="AN181" s="122"/>
      <c r="AO181" s="122"/>
      <c r="AP181" s="122"/>
      <c r="AQ181" s="122"/>
      <c r="AR181" s="122"/>
      <c r="AS181" s="122"/>
      <c r="AT181" s="122"/>
    </row>
    <row r="182" spans="1:46" hidden="1" x14ac:dyDescent="0.25">
      <c r="A182" s="122"/>
      <c r="B182" s="5" t="s">
        <v>80</v>
      </c>
      <c r="C182" s="6"/>
      <c r="D182" s="13" t="s">
        <v>21</v>
      </c>
      <c r="E182" s="13"/>
      <c r="F182" s="13"/>
      <c r="G182" s="13"/>
      <c r="H182" s="13"/>
      <c r="I182" s="70">
        <v>1</v>
      </c>
      <c r="J182" s="11">
        <v>1</v>
      </c>
      <c r="K182" s="70">
        <v>2</v>
      </c>
      <c r="L182" s="122">
        <v>19.3</v>
      </c>
      <c r="M182" s="15">
        <v>34038</v>
      </c>
      <c r="N182" s="50">
        <v>46272.93</v>
      </c>
      <c r="O182" s="99">
        <f>Проценты!$B$6</f>
        <v>0.98974533681403798</v>
      </c>
      <c r="P182" s="100">
        <f>Проценты!$B$7</f>
        <v>1.0254663185962401E-2</v>
      </c>
      <c r="Q182" s="18">
        <f t="shared" si="108"/>
        <v>893067.55</v>
      </c>
      <c r="R182" s="9">
        <f t="shared" si="93"/>
        <v>650196.77</v>
      </c>
      <c r="S182" s="9">
        <f t="shared" si="94"/>
        <v>6736.63</v>
      </c>
      <c r="T182" s="18">
        <f t="shared" si="109"/>
        <v>236134.15</v>
      </c>
      <c r="U182" s="51">
        <v>0</v>
      </c>
      <c r="V182" s="10">
        <v>44196</v>
      </c>
      <c r="W182" s="122"/>
      <c r="X182" s="122" t="s">
        <v>63</v>
      </c>
      <c r="Y182" s="122"/>
      <c r="Z182" s="122"/>
      <c r="AA182" s="122"/>
      <c r="AB182" s="122"/>
      <c r="AC182" s="122"/>
      <c r="AD182" s="9">
        <f t="shared" si="110"/>
        <v>0</v>
      </c>
      <c r="AE182" s="9">
        <f t="shared" si="111"/>
        <v>0</v>
      </c>
      <c r="AF182" s="9">
        <f t="shared" si="112"/>
        <v>19.3</v>
      </c>
      <c r="AG182" s="9">
        <f t="shared" si="113"/>
        <v>893067.55</v>
      </c>
      <c r="AH182" s="122"/>
      <c r="AI182" s="122"/>
      <c r="AJ182" s="122"/>
      <c r="AK182" s="122"/>
      <c r="AL182" s="122"/>
      <c r="AM182" s="122"/>
      <c r="AN182" s="122"/>
      <c r="AO182" s="122"/>
      <c r="AP182" s="122"/>
      <c r="AQ182" s="122"/>
      <c r="AR182" s="122"/>
      <c r="AS182" s="122"/>
      <c r="AT182" s="122"/>
    </row>
    <row r="183" spans="1:46" hidden="1" x14ac:dyDescent="0.25">
      <c r="A183" s="122"/>
      <c r="B183" s="5" t="s">
        <v>22</v>
      </c>
      <c r="C183" s="6" t="s">
        <v>20</v>
      </c>
      <c r="D183" s="6"/>
      <c r="E183" s="6"/>
      <c r="F183" s="6"/>
      <c r="G183" s="6"/>
      <c r="H183" s="6"/>
      <c r="I183" s="70">
        <v>2</v>
      </c>
      <c r="J183" s="11">
        <v>1</v>
      </c>
      <c r="K183" s="70">
        <v>1</v>
      </c>
      <c r="L183" s="69">
        <v>22.2</v>
      </c>
      <c r="M183" s="15">
        <v>34038</v>
      </c>
      <c r="N183" s="50">
        <v>46272.93</v>
      </c>
      <c r="O183" s="99">
        <f>Проценты!$B$6</f>
        <v>0.98974533681403798</v>
      </c>
      <c r="P183" s="100">
        <f>Проценты!$B$7</f>
        <v>1.0254663185962401E-2</v>
      </c>
      <c r="Q183" s="18">
        <f t="shared" si="108"/>
        <v>1027259.05</v>
      </c>
      <c r="R183" s="9">
        <f t="shared" si="93"/>
        <v>747894.73</v>
      </c>
      <c r="S183" s="9">
        <f t="shared" si="94"/>
        <v>7748.87</v>
      </c>
      <c r="T183" s="18">
        <f t="shared" si="109"/>
        <v>271615.45</v>
      </c>
      <c r="U183" s="51">
        <v>0</v>
      </c>
      <c r="V183" s="10">
        <v>44196</v>
      </c>
      <c r="W183" s="122" t="s">
        <v>63</v>
      </c>
      <c r="X183" s="122"/>
      <c r="Y183" s="122"/>
      <c r="Z183" s="122"/>
      <c r="AA183" s="122"/>
      <c r="AB183" s="122"/>
      <c r="AC183" s="122"/>
      <c r="AD183" s="9">
        <f t="shared" si="110"/>
        <v>22.2</v>
      </c>
      <c r="AE183" s="9">
        <f t="shared" si="111"/>
        <v>1027259.05</v>
      </c>
      <c r="AF183" s="9">
        <f t="shared" si="112"/>
        <v>0</v>
      </c>
      <c r="AG183" s="9">
        <f t="shared" si="113"/>
        <v>0</v>
      </c>
      <c r="AH183" s="122"/>
      <c r="AI183" s="122"/>
      <c r="AJ183" s="122"/>
      <c r="AK183" s="122"/>
      <c r="AL183" s="122"/>
      <c r="AM183" s="122"/>
      <c r="AN183" s="122"/>
      <c r="AO183" s="122"/>
      <c r="AP183" s="122"/>
      <c r="AQ183" s="122"/>
      <c r="AR183" s="122"/>
      <c r="AS183" s="122"/>
      <c r="AT183" s="122"/>
    </row>
    <row r="184" spans="1:46" hidden="1" x14ac:dyDescent="0.25">
      <c r="A184" s="122"/>
      <c r="B184" s="5" t="s">
        <v>81</v>
      </c>
      <c r="C184" s="6" t="s">
        <v>20</v>
      </c>
      <c r="D184" s="6"/>
      <c r="E184" s="6"/>
      <c r="F184" s="6"/>
      <c r="G184" s="6"/>
      <c r="H184" s="6"/>
      <c r="I184" s="70">
        <v>6</v>
      </c>
      <c r="J184" s="11">
        <v>1</v>
      </c>
      <c r="K184" s="70">
        <v>2</v>
      </c>
      <c r="L184" s="69">
        <v>29.8</v>
      </c>
      <c r="M184" s="15">
        <v>34038</v>
      </c>
      <c r="N184" s="50">
        <v>46272.93</v>
      </c>
      <c r="O184" s="99">
        <f>Проценты!$B$6</f>
        <v>0.98974533681403798</v>
      </c>
      <c r="P184" s="100">
        <f>Проценты!$B$7</f>
        <v>1.0254663185962401E-2</v>
      </c>
      <c r="Q184" s="18">
        <f t="shared" si="108"/>
        <v>1378933.31</v>
      </c>
      <c r="R184" s="9">
        <f t="shared" si="93"/>
        <v>1003930.76</v>
      </c>
      <c r="S184" s="9">
        <f t="shared" si="94"/>
        <v>10401.64</v>
      </c>
      <c r="T184" s="18">
        <f t="shared" si="109"/>
        <v>364600.91</v>
      </c>
      <c r="U184" s="51">
        <v>0</v>
      </c>
      <c r="V184" s="10">
        <v>44196</v>
      </c>
      <c r="W184" s="122" t="s">
        <v>63</v>
      </c>
      <c r="X184" s="122"/>
      <c r="Y184" s="122"/>
      <c r="Z184" s="122"/>
      <c r="AA184" s="122"/>
      <c r="AB184" s="122"/>
      <c r="AC184" s="122"/>
      <c r="AD184" s="9">
        <f t="shared" si="110"/>
        <v>29.8</v>
      </c>
      <c r="AE184" s="9">
        <f t="shared" si="111"/>
        <v>1378933.31</v>
      </c>
      <c r="AF184" s="9">
        <f t="shared" si="112"/>
        <v>0</v>
      </c>
      <c r="AG184" s="9">
        <f t="shared" si="113"/>
        <v>0</v>
      </c>
      <c r="AH184" s="122"/>
      <c r="AI184" s="122"/>
      <c r="AJ184" s="122"/>
      <c r="AK184" s="122"/>
      <c r="AL184" s="122"/>
      <c r="AM184" s="122"/>
      <c r="AN184" s="122"/>
      <c r="AO184" s="122"/>
      <c r="AP184" s="122"/>
      <c r="AQ184" s="122"/>
      <c r="AR184" s="122"/>
      <c r="AS184" s="122"/>
      <c r="AT184" s="122"/>
    </row>
    <row r="185" spans="1:46" hidden="1" x14ac:dyDescent="0.25">
      <c r="A185" s="122"/>
      <c r="B185" s="5" t="s">
        <v>23</v>
      </c>
      <c r="C185" s="6" t="s">
        <v>20</v>
      </c>
      <c r="D185" s="6"/>
      <c r="E185" s="6"/>
      <c r="F185" s="6"/>
      <c r="G185" s="6"/>
      <c r="H185" s="6"/>
      <c r="I185" s="70">
        <v>3</v>
      </c>
      <c r="J185" s="11">
        <v>1</v>
      </c>
      <c r="K185" s="70">
        <v>3</v>
      </c>
      <c r="L185" s="69">
        <v>51.5</v>
      </c>
      <c r="M185" s="15">
        <v>34038</v>
      </c>
      <c r="N185" s="50">
        <v>46272.93</v>
      </c>
      <c r="O185" s="99">
        <f>Проценты!$B$6</f>
        <v>0.98974533681403798</v>
      </c>
      <c r="P185" s="100">
        <f>Проценты!$B$7</f>
        <v>1.0254663185962401E-2</v>
      </c>
      <c r="Q185" s="18">
        <f t="shared" si="108"/>
        <v>2383055.9</v>
      </c>
      <c r="R185" s="9">
        <f t="shared" si="93"/>
        <v>1734981.02</v>
      </c>
      <c r="S185" s="9">
        <f t="shared" si="94"/>
        <v>17975.98</v>
      </c>
      <c r="T185" s="18">
        <f t="shared" si="109"/>
        <v>630098.9</v>
      </c>
      <c r="U185" s="51">
        <v>0</v>
      </c>
      <c r="V185" s="10">
        <v>44196</v>
      </c>
      <c r="W185" s="122" t="s">
        <v>63</v>
      </c>
      <c r="X185" s="122"/>
      <c r="Y185" s="122"/>
      <c r="Z185" s="122"/>
      <c r="AA185" s="122"/>
      <c r="AB185" s="122"/>
      <c r="AC185" s="122"/>
      <c r="AD185" s="9">
        <f t="shared" si="110"/>
        <v>51.5</v>
      </c>
      <c r="AE185" s="9">
        <f t="shared" si="111"/>
        <v>2383055.9</v>
      </c>
      <c r="AF185" s="9">
        <f t="shared" si="112"/>
        <v>0</v>
      </c>
      <c r="AG185" s="9">
        <f t="shared" si="113"/>
        <v>0</v>
      </c>
      <c r="AH185" s="122"/>
      <c r="AI185" s="122"/>
      <c r="AJ185" s="122"/>
      <c r="AK185" s="122"/>
      <c r="AL185" s="122"/>
      <c r="AM185" s="122"/>
      <c r="AN185" s="122"/>
      <c r="AO185" s="122"/>
      <c r="AP185" s="122"/>
      <c r="AQ185" s="122"/>
      <c r="AR185" s="122"/>
      <c r="AS185" s="122"/>
      <c r="AT185" s="122"/>
    </row>
    <row r="186" spans="1:46" x14ac:dyDescent="0.25">
      <c r="A186" s="122">
        <v>13</v>
      </c>
      <c r="B186" s="12" t="s">
        <v>147</v>
      </c>
      <c r="C186" s="6"/>
      <c r="D186" s="6"/>
      <c r="E186" s="6"/>
      <c r="F186" s="6"/>
      <c r="G186" s="6"/>
      <c r="H186" s="6"/>
      <c r="I186" s="70">
        <f>SUM(I187:I194)</f>
        <v>36</v>
      </c>
      <c r="J186" s="70">
        <f t="shared" ref="J186:L186" si="114">SUM(J187:J194)</f>
        <v>8</v>
      </c>
      <c r="K186" s="70">
        <f t="shared" si="114"/>
        <v>15</v>
      </c>
      <c r="L186" s="69">
        <f t="shared" si="114"/>
        <v>317.3</v>
      </c>
      <c r="M186" s="15">
        <v>34038</v>
      </c>
      <c r="N186" s="50">
        <v>46272.93</v>
      </c>
      <c r="O186" s="99">
        <f>Проценты!$B$6</f>
        <v>0.98974533681403798</v>
      </c>
      <c r="P186" s="100">
        <f>Проценты!$B$7</f>
        <v>1.0254663185962401E-2</v>
      </c>
      <c r="Q186" s="76">
        <f t="shared" ref="Q186:U186" si="115">SUM(Q187:Q194)</f>
        <v>14682400.68</v>
      </c>
      <c r="R186" s="9">
        <f t="shared" si="93"/>
        <v>10689504.4</v>
      </c>
      <c r="S186" s="9">
        <f t="shared" si="94"/>
        <v>110753</v>
      </c>
      <c r="T186" s="76">
        <f t="shared" si="115"/>
        <v>3882143.28</v>
      </c>
      <c r="U186" s="69">
        <f t="shared" si="115"/>
        <v>0</v>
      </c>
      <c r="V186" s="10">
        <v>44196</v>
      </c>
      <c r="W186" s="122"/>
      <c r="X186" s="122"/>
      <c r="Y186" s="122"/>
      <c r="Z186" s="122"/>
      <c r="AA186" s="122"/>
      <c r="AB186" s="122"/>
      <c r="AC186" s="122"/>
      <c r="AD186" s="21">
        <f t="shared" ref="AD186:AP186" si="116">SUM(AD187:AD194)</f>
        <v>239.8</v>
      </c>
      <c r="AE186" s="21">
        <f t="shared" si="116"/>
        <v>11096248.6</v>
      </c>
      <c r="AF186" s="21">
        <f t="shared" si="116"/>
        <v>77.5</v>
      </c>
      <c r="AG186" s="21">
        <f t="shared" si="116"/>
        <v>3586152.08</v>
      </c>
      <c r="AH186" s="21">
        <f t="shared" si="116"/>
        <v>0</v>
      </c>
      <c r="AI186" s="21">
        <f t="shared" si="116"/>
        <v>0</v>
      </c>
      <c r="AJ186" s="21">
        <f t="shared" si="116"/>
        <v>0</v>
      </c>
      <c r="AK186" s="21">
        <f t="shared" si="116"/>
        <v>0</v>
      </c>
      <c r="AL186" s="21">
        <f t="shared" si="116"/>
        <v>0</v>
      </c>
      <c r="AM186" s="21">
        <f t="shared" si="116"/>
        <v>0</v>
      </c>
      <c r="AN186" s="21">
        <f t="shared" si="116"/>
        <v>0</v>
      </c>
      <c r="AO186" s="21">
        <f t="shared" si="116"/>
        <v>0</v>
      </c>
      <c r="AP186" s="21">
        <f t="shared" si="116"/>
        <v>0</v>
      </c>
      <c r="AQ186" s="122"/>
      <c r="AR186" s="122"/>
      <c r="AS186" s="122"/>
      <c r="AT186" s="122"/>
    </row>
    <row r="187" spans="1:46" hidden="1" x14ac:dyDescent="0.25">
      <c r="A187" s="122"/>
      <c r="B187" s="5" t="s">
        <v>14</v>
      </c>
      <c r="C187" s="6" t="s">
        <v>20</v>
      </c>
      <c r="D187" s="6"/>
      <c r="E187" s="6"/>
      <c r="F187" s="6"/>
      <c r="G187" s="6"/>
      <c r="H187" s="6"/>
      <c r="I187" s="70">
        <v>8</v>
      </c>
      <c r="J187" s="11">
        <v>1</v>
      </c>
      <c r="K187" s="70">
        <v>2</v>
      </c>
      <c r="L187" s="69">
        <v>38.799999999999997</v>
      </c>
      <c r="M187" s="15">
        <v>34038</v>
      </c>
      <c r="N187" s="50">
        <v>46272.93</v>
      </c>
      <c r="O187" s="99">
        <f>Проценты!$B$6</f>
        <v>0.98974533681403798</v>
      </c>
      <c r="P187" s="100">
        <f>Проценты!$B$7</f>
        <v>1.0254663185962401E-2</v>
      </c>
      <c r="Q187" s="18">
        <f t="shared" ref="Q187:Q194" si="117">L187*N187</f>
        <v>1795389.68</v>
      </c>
      <c r="R187" s="9">
        <f t="shared" si="93"/>
        <v>1307131.33</v>
      </c>
      <c r="S187" s="9">
        <f t="shared" si="94"/>
        <v>13543.07</v>
      </c>
      <c r="T187" s="18">
        <f t="shared" ref="T187:T194" si="118">Q187-R187-S187-U187</f>
        <v>474715.28</v>
      </c>
      <c r="U187" s="51">
        <v>0</v>
      </c>
      <c r="V187" s="10">
        <v>44196</v>
      </c>
      <c r="W187" s="122" t="s">
        <v>63</v>
      </c>
      <c r="X187" s="122"/>
      <c r="Y187" s="122"/>
      <c r="Z187" s="122"/>
      <c r="AA187" s="122"/>
      <c r="AB187" s="122"/>
      <c r="AC187" s="122"/>
      <c r="AD187" s="9">
        <f t="shared" ref="AD187:AD194" si="119">IF(W187&gt;0,L187,0)</f>
        <v>38.799999999999997</v>
      </c>
      <c r="AE187" s="9">
        <f t="shared" ref="AE187:AE194" si="120">IF(W187&gt;0,Q187,0)</f>
        <v>1795389.68</v>
      </c>
      <c r="AF187" s="9">
        <f t="shared" ref="AF187:AF194" si="121">IF(X187&gt;0,L187,0)</f>
        <v>0</v>
      </c>
      <c r="AG187" s="9">
        <f t="shared" ref="AG187:AG194" si="122">IF(X187&gt;0,Q187,0)</f>
        <v>0</v>
      </c>
      <c r="AH187" s="122"/>
      <c r="AI187" s="122"/>
      <c r="AJ187" s="122"/>
      <c r="AK187" s="122"/>
      <c r="AL187" s="122"/>
      <c r="AM187" s="122"/>
      <c r="AN187" s="122"/>
      <c r="AO187" s="122"/>
      <c r="AP187" s="122"/>
      <c r="AQ187" s="122"/>
      <c r="AR187" s="122"/>
      <c r="AS187" s="122"/>
      <c r="AT187" s="122"/>
    </row>
    <row r="188" spans="1:46" hidden="1" x14ac:dyDescent="0.25">
      <c r="A188" s="122"/>
      <c r="B188" s="5" t="s">
        <v>15</v>
      </c>
      <c r="C188" s="6" t="s">
        <v>20</v>
      </c>
      <c r="D188" s="6"/>
      <c r="E188" s="6"/>
      <c r="F188" s="6"/>
      <c r="G188" s="6"/>
      <c r="H188" s="6"/>
      <c r="I188" s="70">
        <v>5</v>
      </c>
      <c r="J188" s="11">
        <v>1</v>
      </c>
      <c r="K188" s="70">
        <v>2</v>
      </c>
      <c r="L188" s="69">
        <v>39.1</v>
      </c>
      <c r="M188" s="15">
        <v>34038</v>
      </c>
      <c r="N188" s="50">
        <v>46272.93</v>
      </c>
      <c r="O188" s="99">
        <f>Проценты!$B$6</f>
        <v>0.98974533681403798</v>
      </c>
      <c r="P188" s="100">
        <f>Проценты!$B$7</f>
        <v>1.0254663185962401E-2</v>
      </c>
      <c r="Q188" s="18">
        <f t="shared" si="117"/>
        <v>1809271.56</v>
      </c>
      <c r="R188" s="9">
        <f t="shared" si="93"/>
        <v>1317238.01</v>
      </c>
      <c r="S188" s="9">
        <f t="shared" si="94"/>
        <v>13647.79</v>
      </c>
      <c r="T188" s="18">
        <f t="shared" si="118"/>
        <v>478385.76</v>
      </c>
      <c r="U188" s="51">
        <v>0</v>
      </c>
      <c r="V188" s="10">
        <v>44196</v>
      </c>
      <c r="W188" s="122" t="s">
        <v>63</v>
      </c>
      <c r="X188" s="122"/>
      <c r="Y188" s="122"/>
      <c r="Z188" s="122"/>
      <c r="AA188" s="122"/>
      <c r="AB188" s="122"/>
      <c r="AC188" s="122"/>
      <c r="AD188" s="9">
        <f t="shared" si="119"/>
        <v>39.1</v>
      </c>
      <c r="AE188" s="9">
        <f t="shared" si="120"/>
        <v>1809271.56</v>
      </c>
      <c r="AF188" s="9">
        <f t="shared" si="121"/>
        <v>0</v>
      </c>
      <c r="AG188" s="9">
        <f t="shared" si="122"/>
        <v>0</v>
      </c>
      <c r="AH188" s="122"/>
      <c r="AI188" s="122"/>
      <c r="AJ188" s="122"/>
      <c r="AK188" s="122"/>
      <c r="AL188" s="122"/>
      <c r="AM188" s="122"/>
      <c r="AN188" s="122"/>
      <c r="AO188" s="122"/>
      <c r="AP188" s="122"/>
      <c r="AQ188" s="122"/>
      <c r="AR188" s="122"/>
      <c r="AS188" s="122"/>
      <c r="AT188" s="122"/>
    </row>
    <row r="189" spans="1:46" hidden="1" x14ac:dyDescent="0.25">
      <c r="A189" s="122"/>
      <c r="B189" s="5" t="s">
        <v>16</v>
      </c>
      <c r="C189" s="6" t="s">
        <v>20</v>
      </c>
      <c r="D189" s="6"/>
      <c r="E189" s="6"/>
      <c r="F189" s="6"/>
      <c r="G189" s="6"/>
      <c r="H189" s="6"/>
      <c r="I189" s="70">
        <v>6</v>
      </c>
      <c r="J189" s="11">
        <v>1</v>
      </c>
      <c r="K189" s="70">
        <v>2</v>
      </c>
      <c r="L189" s="69">
        <v>38.700000000000003</v>
      </c>
      <c r="M189" s="15">
        <v>34038</v>
      </c>
      <c r="N189" s="50">
        <v>46272.93</v>
      </c>
      <c r="O189" s="99">
        <f>Проценты!$B$6</f>
        <v>0.98974533681403798</v>
      </c>
      <c r="P189" s="100">
        <f>Проценты!$B$7</f>
        <v>1.0254663185962401E-2</v>
      </c>
      <c r="Q189" s="18">
        <f t="shared" si="117"/>
        <v>1790762.39</v>
      </c>
      <c r="R189" s="9">
        <f t="shared" si="93"/>
        <v>1303762.43</v>
      </c>
      <c r="S189" s="9">
        <f t="shared" si="94"/>
        <v>13508.17</v>
      </c>
      <c r="T189" s="18">
        <f t="shared" si="118"/>
        <v>473491.79</v>
      </c>
      <c r="U189" s="51">
        <v>0</v>
      </c>
      <c r="V189" s="10">
        <v>44196</v>
      </c>
      <c r="W189" s="122" t="s">
        <v>63</v>
      </c>
      <c r="X189" s="122"/>
      <c r="Y189" s="122"/>
      <c r="Z189" s="122"/>
      <c r="AA189" s="122"/>
      <c r="AB189" s="122"/>
      <c r="AC189" s="122"/>
      <c r="AD189" s="9">
        <f t="shared" si="119"/>
        <v>38.700000000000003</v>
      </c>
      <c r="AE189" s="9">
        <f t="shared" si="120"/>
        <v>1790762.39</v>
      </c>
      <c r="AF189" s="9">
        <f t="shared" si="121"/>
        <v>0</v>
      </c>
      <c r="AG189" s="9">
        <f t="shared" si="122"/>
        <v>0</v>
      </c>
      <c r="AH189" s="122"/>
      <c r="AI189" s="122"/>
      <c r="AJ189" s="122"/>
      <c r="AK189" s="122"/>
      <c r="AL189" s="122"/>
      <c r="AM189" s="122"/>
      <c r="AN189" s="122"/>
      <c r="AO189" s="122"/>
      <c r="AP189" s="122"/>
      <c r="AQ189" s="122"/>
      <c r="AR189" s="122"/>
      <c r="AS189" s="122"/>
      <c r="AT189" s="122"/>
    </row>
    <row r="190" spans="1:46" hidden="1" x14ac:dyDescent="0.25">
      <c r="A190" s="122"/>
      <c r="B190" s="5" t="s">
        <v>17</v>
      </c>
      <c r="C190" s="6"/>
      <c r="D190" s="13" t="s">
        <v>21</v>
      </c>
      <c r="E190" s="13"/>
      <c r="F190" s="13"/>
      <c r="G190" s="13"/>
      <c r="H190" s="13"/>
      <c r="I190" s="70">
        <v>2</v>
      </c>
      <c r="J190" s="11">
        <v>1</v>
      </c>
      <c r="K190" s="70">
        <v>1</v>
      </c>
      <c r="L190" s="69">
        <v>34</v>
      </c>
      <c r="M190" s="15">
        <v>34038</v>
      </c>
      <c r="N190" s="50">
        <v>46272.93</v>
      </c>
      <c r="O190" s="99">
        <f>Проценты!$B$6</f>
        <v>0.98974533681403798</v>
      </c>
      <c r="P190" s="100">
        <f>Проценты!$B$7</f>
        <v>1.0254663185962401E-2</v>
      </c>
      <c r="Q190" s="18">
        <f t="shared" si="117"/>
        <v>1573279.62</v>
      </c>
      <c r="R190" s="9">
        <f t="shared" si="93"/>
        <v>1145424.3600000001</v>
      </c>
      <c r="S190" s="9">
        <f t="shared" si="94"/>
        <v>11867.64</v>
      </c>
      <c r="T190" s="18">
        <f t="shared" si="118"/>
        <v>415987.62</v>
      </c>
      <c r="U190" s="51">
        <v>0</v>
      </c>
      <c r="V190" s="10">
        <v>44196</v>
      </c>
      <c r="W190" s="122"/>
      <c r="X190" s="122" t="s">
        <v>63</v>
      </c>
      <c r="Y190" s="122"/>
      <c r="Z190" s="122"/>
      <c r="AA190" s="122"/>
      <c r="AB190" s="122"/>
      <c r="AC190" s="122"/>
      <c r="AD190" s="9">
        <f t="shared" si="119"/>
        <v>0</v>
      </c>
      <c r="AE190" s="9">
        <f t="shared" si="120"/>
        <v>0</v>
      </c>
      <c r="AF190" s="9">
        <f t="shared" si="121"/>
        <v>34</v>
      </c>
      <c r="AG190" s="9">
        <f t="shared" si="122"/>
        <v>1573279.62</v>
      </c>
      <c r="AH190" s="122"/>
      <c r="AI190" s="122"/>
      <c r="AJ190" s="122"/>
      <c r="AK190" s="122"/>
      <c r="AL190" s="122"/>
      <c r="AM190" s="122"/>
      <c r="AN190" s="122"/>
      <c r="AO190" s="122"/>
      <c r="AP190" s="122"/>
      <c r="AQ190" s="122"/>
      <c r="AR190" s="122"/>
      <c r="AS190" s="122"/>
      <c r="AT190" s="122"/>
    </row>
    <row r="191" spans="1:46" hidden="1" x14ac:dyDescent="0.25">
      <c r="A191" s="122"/>
      <c r="B191" s="5" t="s">
        <v>18</v>
      </c>
      <c r="C191" s="6" t="s">
        <v>20</v>
      </c>
      <c r="D191" s="6"/>
      <c r="E191" s="6"/>
      <c r="F191" s="6"/>
      <c r="G191" s="6"/>
      <c r="H191" s="6"/>
      <c r="I191" s="70">
        <v>4</v>
      </c>
      <c r="J191" s="11">
        <v>1</v>
      </c>
      <c r="K191" s="70">
        <v>2</v>
      </c>
      <c r="L191" s="69">
        <v>43.7</v>
      </c>
      <c r="M191" s="15">
        <v>34038</v>
      </c>
      <c r="N191" s="50">
        <v>46272.93</v>
      </c>
      <c r="O191" s="99">
        <f>Проценты!$B$6</f>
        <v>0.98974533681403798</v>
      </c>
      <c r="P191" s="100">
        <f>Проценты!$B$7</f>
        <v>1.0254663185962401E-2</v>
      </c>
      <c r="Q191" s="18">
        <f t="shared" si="117"/>
        <v>2022127.04</v>
      </c>
      <c r="R191" s="9">
        <f t="shared" si="93"/>
        <v>1472207.19</v>
      </c>
      <c r="S191" s="9">
        <f t="shared" si="94"/>
        <v>15253.41</v>
      </c>
      <c r="T191" s="18">
        <f t="shared" si="118"/>
        <v>534666.43999999994</v>
      </c>
      <c r="U191" s="51">
        <v>0</v>
      </c>
      <c r="V191" s="10">
        <v>44196</v>
      </c>
      <c r="W191" s="122" t="s">
        <v>63</v>
      </c>
      <c r="X191" s="122"/>
      <c r="Y191" s="122"/>
      <c r="Z191" s="122"/>
      <c r="AA191" s="122"/>
      <c r="AB191" s="122"/>
      <c r="AC191" s="122"/>
      <c r="AD191" s="9">
        <f t="shared" si="119"/>
        <v>43.7</v>
      </c>
      <c r="AE191" s="9">
        <f t="shared" si="120"/>
        <v>2022127.04</v>
      </c>
      <c r="AF191" s="9">
        <f t="shared" si="121"/>
        <v>0</v>
      </c>
      <c r="AG191" s="9">
        <f t="shared" si="122"/>
        <v>0</v>
      </c>
      <c r="AH191" s="122"/>
      <c r="AI191" s="122"/>
      <c r="AJ191" s="122"/>
      <c r="AK191" s="122"/>
      <c r="AL191" s="122"/>
      <c r="AM191" s="122"/>
      <c r="AN191" s="122"/>
      <c r="AO191" s="122"/>
      <c r="AP191" s="122"/>
      <c r="AQ191" s="122"/>
      <c r="AR191" s="122"/>
      <c r="AS191" s="122"/>
      <c r="AT191" s="122"/>
    </row>
    <row r="192" spans="1:46" hidden="1" x14ac:dyDescent="0.25">
      <c r="A192" s="122"/>
      <c r="B192" s="5" t="s">
        <v>19</v>
      </c>
      <c r="C192" s="6" t="s">
        <v>20</v>
      </c>
      <c r="D192" s="6"/>
      <c r="E192" s="6"/>
      <c r="F192" s="6"/>
      <c r="G192" s="6"/>
      <c r="H192" s="6"/>
      <c r="I192" s="70">
        <v>4</v>
      </c>
      <c r="J192" s="11">
        <v>1</v>
      </c>
      <c r="K192" s="70">
        <v>2</v>
      </c>
      <c r="L192" s="69">
        <v>41.7</v>
      </c>
      <c r="M192" s="15">
        <v>34038</v>
      </c>
      <c r="N192" s="50">
        <v>46272.93</v>
      </c>
      <c r="O192" s="99">
        <f>Проценты!$B$6</f>
        <v>0.98974533681403798</v>
      </c>
      <c r="P192" s="100">
        <f>Проценты!$B$7</f>
        <v>1.0254663185962401E-2</v>
      </c>
      <c r="Q192" s="18">
        <f t="shared" si="117"/>
        <v>1929581.18</v>
      </c>
      <c r="R192" s="9">
        <f t="shared" si="93"/>
        <v>1404829.29</v>
      </c>
      <c r="S192" s="9">
        <f t="shared" si="94"/>
        <v>14555.31</v>
      </c>
      <c r="T192" s="18">
        <f t="shared" si="118"/>
        <v>510196.58</v>
      </c>
      <c r="U192" s="51">
        <v>0</v>
      </c>
      <c r="V192" s="10">
        <v>44196</v>
      </c>
      <c r="W192" s="122" t="s">
        <v>63</v>
      </c>
      <c r="X192" s="122"/>
      <c r="Y192" s="122"/>
      <c r="Z192" s="122"/>
      <c r="AA192" s="122"/>
      <c r="AB192" s="122"/>
      <c r="AC192" s="122"/>
      <c r="AD192" s="9">
        <f t="shared" si="119"/>
        <v>41.7</v>
      </c>
      <c r="AE192" s="9">
        <f t="shared" si="120"/>
        <v>1929581.18</v>
      </c>
      <c r="AF192" s="9">
        <f t="shared" si="121"/>
        <v>0</v>
      </c>
      <c r="AG192" s="9">
        <f t="shared" si="122"/>
        <v>0</v>
      </c>
      <c r="AH192" s="122"/>
      <c r="AI192" s="122"/>
      <c r="AJ192" s="122"/>
      <c r="AK192" s="122"/>
      <c r="AL192" s="122"/>
      <c r="AM192" s="122"/>
      <c r="AN192" s="122"/>
      <c r="AO192" s="122"/>
      <c r="AP192" s="122"/>
      <c r="AQ192" s="122"/>
      <c r="AR192" s="122"/>
      <c r="AS192" s="122"/>
      <c r="AT192" s="122"/>
    </row>
    <row r="193" spans="1:46" hidden="1" x14ac:dyDescent="0.25">
      <c r="A193" s="122"/>
      <c r="B193" s="5" t="s">
        <v>22</v>
      </c>
      <c r="C193" s="6"/>
      <c r="D193" s="13" t="s">
        <v>21</v>
      </c>
      <c r="E193" s="13"/>
      <c r="F193" s="13"/>
      <c r="G193" s="13"/>
      <c r="H193" s="13"/>
      <c r="I193" s="70">
        <v>3</v>
      </c>
      <c r="J193" s="11">
        <v>1</v>
      </c>
      <c r="K193" s="70">
        <v>2</v>
      </c>
      <c r="L193" s="69">
        <v>43.5</v>
      </c>
      <c r="M193" s="15">
        <v>34038</v>
      </c>
      <c r="N193" s="50">
        <v>46272.93</v>
      </c>
      <c r="O193" s="99">
        <f>Проценты!$B$6</f>
        <v>0.98974533681403798</v>
      </c>
      <c r="P193" s="100">
        <f>Проценты!$B$7</f>
        <v>1.0254663185962401E-2</v>
      </c>
      <c r="Q193" s="18">
        <f t="shared" si="117"/>
        <v>2012872.46</v>
      </c>
      <c r="R193" s="9">
        <f t="shared" si="93"/>
        <v>1465469.4</v>
      </c>
      <c r="S193" s="9">
        <f t="shared" si="94"/>
        <v>15183.6</v>
      </c>
      <c r="T193" s="18">
        <f t="shared" si="118"/>
        <v>532219.46</v>
      </c>
      <c r="U193" s="51">
        <v>0</v>
      </c>
      <c r="V193" s="10">
        <v>44196</v>
      </c>
      <c r="W193" s="122"/>
      <c r="X193" s="122" t="s">
        <v>63</v>
      </c>
      <c r="Y193" s="122"/>
      <c r="Z193" s="122"/>
      <c r="AA193" s="122"/>
      <c r="AB193" s="122"/>
      <c r="AC193" s="122"/>
      <c r="AD193" s="9">
        <f t="shared" si="119"/>
        <v>0</v>
      </c>
      <c r="AE193" s="9">
        <f t="shared" si="120"/>
        <v>0</v>
      </c>
      <c r="AF193" s="9">
        <f t="shared" si="121"/>
        <v>43.5</v>
      </c>
      <c r="AG193" s="9">
        <f t="shared" si="122"/>
        <v>2012872.46</v>
      </c>
      <c r="AH193" s="122"/>
      <c r="AI193" s="122"/>
      <c r="AJ193" s="122"/>
      <c r="AK193" s="122"/>
      <c r="AL193" s="122"/>
      <c r="AM193" s="122"/>
      <c r="AN193" s="122"/>
      <c r="AO193" s="122"/>
      <c r="AP193" s="122"/>
      <c r="AQ193" s="122"/>
      <c r="AR193" s="122"/>
      <c r="AS193" s="122"/>
      <c r="AT193" s="122"/>
    </row>
    <row r="194" spans="1:46" hidden="1" x14ac:dyDescent="0.25">
      <c r="A194" s="122"/>
      <c r="B194" s="5" t="s">
        <v>23</v>
      </c>
      <c r="C194" s="6" t="s">
        <v>20</v>
      </c>
      <c r="D194" s="6"/>
      <c r="E194" s="6"/>
      <c r="F194" s="6"/>
      <c r="G194" s="6"/>
      <c r="H194" s="6"/>
      <c r="I194" s="70">
        <v>4</v>
      </c>
      <c r="J194" s="11">
        <v>1</v>
      </c>
      <c r="K194" s="70">
        <v>2</v>
      </c>
      <c r="L194" s="69">
        <v>37.799999999999997</v>
      </c>
      <c r="M194" s="15">
        <v>34038</v>
      </c>
      <c r="N194" s="50">
        <v>46272.93</v>
      </c>
      <c r="O194" s="99">
        <f>Проценты!$B$6</f>
        <v>0.98974533681403798</v>
      </c>
      <c r="P194" s="100">
        <f>Проценты!$B$7</f>
        <v>1.0254663185962401E-2</v>
      </c>
      <c r="Q194" s="18">
        <f t="shared" si="117"/>
        <v>1749116.75</v>
      </c>
      <c r="R194" s="9">
        <f t="shared" si="93"/>
        <v>1273442.3799999999</v>
      </c>
      <c r="S194" s="9">
        <f t="shared" si="94"/>
        <v>13194.02</v>
      </c>
      <c r="T194" s="18">
        <f t="shared" si="118"/>
        <v>462480.35</v>
      </c>
      <c r="U194" s="51">
        <v>0</v>
      </c>
      <c r="V194" s="10">
        <v>44196</v>
      </c>
      <c r="W194" s="122" t="s">
        <v>63</v>
      </c>
      <c r="X194" s="122"/>
      <c r="Y194" s="122"/>
      <c r="Z194" s="122"/>
      <c r="AA194" s="122"/>
      <c r="AB194" s="122"/>
      <c r="AC194" s="122"/>
      <c r="AD194" s="9">
        <f t="shared" si="119"/>
        <v>37.799999999999997</v>
      </c>
      <c r="AE194" s="9">
        <f t="shared" si="120"/>
        <v>1749116.75</v>
      </c>
      <c r="AF194" s="9">
        <f t="shared" si="121"/>
        <v>0</v>
      </c>
      <c r="AG194" s="9">
        <f t="shared" si="122"/>
        <v>0</v>
      </c>
      <c r="AH194" s="122"/>
      <c r="AI194" s="122"/>
      <c r="AJ194" s="122"/>
      <c r="AK194" s="122"/>
      <c r="AL194" s="122"/>
      <c r="AM194" s="122"/>
      <c r="AN194" s="122"/>
      <c r="AO194" s="122"/>
      <c r="AP194" s="122"/>
      <c r="AQ194" s="122"/>
      <c r="AR194" s="122"/>
      <c r="AS194" s="122"/>
      <c r="AT194" s="122"/>
    </row>
    <row r="195" spans="1:46" x14ac:dyDescent="0.25">
      <c r="A195" s="122">
        <v>14</v>
      </c>
      <c r="B195" s="5" t="s">
        <v>148</v>
      </c>
      <c r="C195" s="6"/>
      <c r="D195" s="6"/>
      <c r="E195" s="6"/>
      <c r="F195" s="6"/>
      <c r="G195" s="6"/>
      <c r="H195" s="6"/>
      <c r="I195" s="70">
        <f>SUM(I196:I205)</f>
        <v>36</v>
      </c>
      <c r="J195" s="70">
        <f>SUM(J196:J205)</f>
        <v>10</v>
      </c>
      <c r="K195" s="70">
        <f>SUM(K196:K205)</f>
        <v>16</v>
      </c>
      <c r="L195" s="69">
        <f>SUM(L196:L205)</f>
        <v>361.3</v>
      </c>
      <c r="M195" s="15">
        <v>34038</v>
      </c>
      <c r="N195" s="50">
        <v>46272.93</v>
      </c>
      <c r="O195" s="99">
        <f>Проценты!$B$6</f>
        <v>0.98974533681403798</v>
      </c>
      <c r="P195" s="100">
        <f>Проценты!$B$7</f>
        <v>1.0254663185962401E-2</v>
      </c>
      <c r="Q195" s="76">
        <f>SUM(Q196:Q205)</f>
        <v>16718409.609999999</v>
      </c>
      <c r="R195" s="9">
        <f t="shared" si="93"/>
        <v>12171818.279999999</v>
      </c>
      <c r="S195" s="9">
        <f t="shared" si="94"/>
        <v>126111.12</v>
      </c>
      <c r="T195" s="76">
        <f>SUM(T196:T205)</f>
        <v>4420480.21</v>
      </c>
      <c r="U195" s="76">
        <v>0</v>
      </c>
      <c r="V195" s="10">
        <v>44196</v>
      </c>
      <c r="W195" s="122"/>
      <c r="X195" s="122"/>
      <c r="Y195" s="122"/>
      <c r="Z195" s="122"/>
      <c r="AA195" s="122"/>
      <c r="AB195" s="122"/>
      <c r="AC195" s="122"/>
      <c r="AD195" s="21">
        <f t="shared" ref="AD195:AP195" si="123">SUM(AD196:AD205)</f>
        <v>164.1</v>
      </c>
      <c r="AE195" s="21">
        <f t="shared" si="123"/>
        <v>7593387.8200000003</v>
      </c>
      <c r="AF195" s="21">
        <f t="shared" si="123"/>
        <v>185.2</v>
      </c>
      <c r="AG195" s="21">
        <f t="shared" si="123"/>
        <v>8569746.6300000008</v>
      </c>
      <c r="AH195" s="21">
        <f t="shared" si="123"/>
        <v>0</v>
      </c>
      <c r="AI195" s="21">
        <f t="shared" si="123"/>
        <v>0</v>
      </c>
      <c r="AJ195" s="21">
        <f t="shared" si="123"/>
        <v>0</v>
      </c>
      <c r="AK195" s="21">
        <f t="shared" si="123"/>
        <v>0</v>
      </c>
      <c r="AL195" s="21">
        <f t="shared" si="123"/>
        <v>0</v>
      </c>
      <c r="AM195" s="21">
        <f t="shared" si="123"/>
        <v>0</v>
      </c>
      <c r="AN195" s="21">
        <f t="shared" si="123"/>
        <v>0</v>
      </c>
      <c r="AO195" s="21">
        <f t="shared" si="123"/>
        <v>0</v>
      </c>
      <c r="AP195" s="21">
        <f t="shared" si="123"/>
        <v>0</v>
      </c>
      <c r="AQ195" s="122"/>
      <c r="AR195" s="122"/>
      <c r="AS195" s="122"/>
      <c r="AT195" s="122"/>
    </row>
    <row r="196" spans="1:46" hidden="1" x14ac:dyDescent="0.25">
      <c r="A196" s="122"/>
      <c r="B196" s="5" t="s">
        <v>14</v>
      </c>
      <c r="C196" s="6" t="s">
        <v>20</v>
      </c>
      <c r="D196" s="6"/>
      <c r="E196" s="6"/>
      <c r="F196" s="6"/>
      <c r="G196" s="6"/>
      <c r="H196" s="6"/>
      <c r="I196" s="70">
        <v>7</v>
      </c>
      <c r="J196" s="11">
        <v>1</v>
      </c>
      <c r="K196" s="70">
        <v>2</v>
      </c>
      <c r="L196" s="51">
        <v>45.8</v>
      </c>
      <c r="M196" s="15">
        <v>34038</v>
      </c>
      <c r="N196" s="50">
        <v>46272.93</v>
      </c>
      <c r="O196" s="99">
        <f>Проценты!$B$6</f>
        <v>0.98974533681403798</v>
      </c>
      <c r="P196" s="100">
        <f>Проценты!$B$7</f>
        <v>1.0254663185962401E-2</v>
      </c>
      <c r="Q196" s="18">
        <f t="shared" ref="Q196:Q205" si="124">L196*N196</f>
        <v>2119300.19</v>
      </c>
      <c r="R196" s="9">
        <f t="shared" si="93"/>
        <v>1542953.99</v>
      </c>
      <c r="S196" s="9">
        <f t="shared" si="94"/>
        <v>15986.41</v>
      </c>
      <c r="T196" s="18">
        <f t="shared" ref="T196:T205" si="125">Q196-R196-S196-U196</f>
        <v>560359.79</v>
      </c>
      <c r="U196" s="51">
        <v>0</v>
      </c>
      <c r="V196" s="10">
        <v>44196</v>
      </c>
      <c r="W196" s="122" t="s">
        <v>63</v>
      </c>
      <c r="X196" s="122"/>
      <c r="Y196" s="122"/>
      <c r="Z196" s="122"/>
      <c r="AA196" s="122"/>
      <c r="AB196" s="122"/>
      <c r="AC196" s="122"/>
      <c r="AD196" s="9">
        <f t="shared" ref="AD196:AD205" si="126">IF(W196&gt;0,L196,0)</f>
        <v>45.8</v>
      </c>
      <c r="AE196" s="9">
        <f t="shared" ref="AE196:AE205" si="127">IF(W196&gt;0,Q196,0)</f>
        <v>2119300.19</v>
      </c>
      <c r="AF196" s="9">
        <f t="shared" ref="AF196:AF205" si="128">IF(X196&gt;0,L196,0)</f>
        <v>0</v>
      </c>
      <c r="AG196" s="9">
        <f t="shared" ref="AG196:AG205" si="129">IF(X196&gt;0,Q196,0)</f>
        <v>0</v>
      </c>
      <c r="AH196" s="122"/>
      <c r="AI196" s="122"/>
      <c r="AJ196" s="122"/>
      <c r="AK196" s="122"/>
      <c r="AL196" s="122"/>
      <c r="AM196" s="122"/>
      <c r="AN196" s="122"/>
      <c r="AO196" s="122"/>
      <c r="AP196" s="122"/>
      <c r="AQ196" s="122"/>
      <c r="AR196" s="122"/>
      <c r="AS196" s="122"/>
      <c r="AT196" s="122"/>
    </row>
    <row r="197" spans="1:46" hidden="1" x14ac:dyDescent="0.25">
      <c r="A197" s="122"/>
      <c r="B197" s="5" t="s">
        <v>15</v>
      </c>
      <c r="C197" s="6"/>
      <c r="D197" s="13" t="s">
        <v>21</v>
      </c>
      <c r="E197" s="13"/>
      <c r="F197" s="13"/>
      <c r="G197" s="13"/>
      <c r="H197" s="13"/>
      <c r="I197" s="70">
        <v>8</v>
      </c>
      <c r="J197" s="11">
        <v>1</v>
      </c>
      <c r="K197" s="70">
        <v>2</v>
      </c>
      <c r="L197" s="69">
        <v>46.1</v>
      </c>
      <c r="M197" s="15">
        <v>34038</v>
      </c>
      <c r="N197" s="50">
        <v>46272.93</v>
      </c>
      <c r="O197" s="99">
        <f>Проценты!$B$6</f>
        <v>0.98974533681403798</v>
      </c>
      <c r="P197" s="100">
        <f>Проценты!$B$7</f>
        <v>1.0254663185962401E-2</v>
      </c>
      <c r="Q197" s="18">
        <f t="shared" si="124"/>
        <v>2133182.0699999998</v>
      </c>
      <c r="R197" s="9">
        <f t="shared" si="93"/>
        <v>1553060.68</v>
      </c>
      <c r="S197" s="9">
        <f t="shared" si="94"/>
        <v>16091.12</v>
      </c>
      <c r="T197" s="18">
        <f t="shared" si="125"/>
        <v>564030.27</v>
      </c>
      <c r="U197" s="51">
        <v>0</v>
      </c>
      <c r="V197" s="10">
        <v>44196</v>
      </c>
      <c r="W197" s="122"/>
      <c r="X197" s="122" t="s">
        <v>63</v>
      </c>
      <c r="Y197" s="122"/>
      <c r="Z197" s="122"/>
      <c r="AA197" s="122"/>
      <c r="AB197" s="122"/>
      <c r="AC197" s="122"/>
      <c r="AD197" s="9">
        <f t="shared" si="126"/>
        <v>0</v>
      </c>
      <c r="AE197" s="9">
        <f t="shared" si="127"/>
        <v>0</v>
      </c>
      <c r="AF197" s="9">
        <f t="shared" si="128"/>
        <v>46.1</v>
      </c>
      <c r="AG197" s="9">
        <f t="shared" si="129"/>
        <v>2133182.0699999998</v>
      </c>
      <c r="AH197" s="122"/>
      <c r="AI197" s="122"/>
      <c r="AJ197" s="122"/>
      <c r="AK197" s="122"/>
      <c r="AL197" s="122"/>
      <c r="AM197" s="122"/>
      <c r="AN197" s="122"/>
      <c r="AO197" s="122"/>
      <c r="AP197" s="122"/>
      <c r="AQ197" s="122"/>
      <c r="AR197" s="122"/>
      <c r="AS197" s="122"/>
      <c r="AT197" s="122"/>
    </row>
    <row r="198" spans="1:46" hidden="1" x14ac:dyDescent="0.25">
      <c r="A198" s="122"/>
      <c r="B198" s="5" t="s">
        <v>16</v>
      </c>
      <c r="C198" s="6"/>
      <c r="D198" s="13" t="s">
        <v>21</v>
      </c>
      <c r="E198" s="13"/>
      <c r="F198" s="13"/>
      <c r="G198" s="13"/>
      <c r="H198" s="13"/>
      <c r="I198" s="70">
        <v>4</v>
      </c>
      <c r="J198" s="11">
        <v>1</v>
      </c>
      <c r="K198" s="70">
        <v>2</v>
      </c>
      <c r="L198" s="69">
        <v>46.6</v>
      </c>
      <c r="M198" s="15">
        <v>34038</v>
      </c>
      <c r="N198" s="50">
        <v>46272.93</v>
      </c>
      <c r="O198" s="99">
        <f>Проценты!$B$6</f>
        <v>0.98974533681403798</v>
      </c>
      <c r="P198" s="100">
        <f>Проценты!$B$7</f>
        <v>1.0254663185962401E-2</v>
      </c>
      <c r="Q198" s="18">
        <f t="shared" si="124"/>
        <v>2156318.54</v>
      </c>
      <c r="R198" s="9">
        <f t="shared" si="93"/>
        <v>1569905.15</v>
      </c>
      <c r="S198" s="9">
        <f t="shared" si="94"/>
        <v>16265.65</v>
      </c>
      <c r="T198" s="18">
        <f t="shared" si="125"/>
        <v>570147.74</v>
      </c>
      <c r="U198" s="51">
        <v>0</v>
      </c>
      <c r="V198" s="10">
        <v>44196</v>
      </c>
      <c r="W198" s="122"/>
      <c r="X198" s="122" t="s">
        <v>63</v>
      </c>
      <c r="Y198" s="122"/>
      <c r="Z198" s="122"/>
      <c r="AA198" s="122"/>
      <c r="AB198" s="122"/>
      <c r="AC198" s="122"/>
      <c r="AD198" s="9">
        <f t="shared" si="126"/>
        <v>0</v>
      </c>
      <c r="AE198" s="9">
        <f t="shared" si="127"/>
        <v>0</v>
      </c>
      <c r="AF198" s="9">
        <f t="shared" si="128"/>
        <v>46.6</v>
      </c>
      <c r="AG198" s="9">
        <f t="shared" si="129"/>
        <v>2156318.54</v>
      </c>
      <c r="AH198" s="122"/>
      <c r="AI198" s="122"/>
      <c r="AJ198" s="122"/>
      <c r="AK198" s="122"/>
      <c r="AL198" s="122"/>
      <c r="AM198" s="122"/>
      <c r="AN198" s="122"/>
      <c r="AO198" s="122"/>
      <c r="AP198" s="122"/>
      <c r="AQ198" s="122"/>
      <c r="AR198" s="122"/>
      <c r="AS198" s="122"/>
      <c r="AT198" s="122"/>
    </row>
    <row r="199" spans="1:46" hidden="1" x14ac:dyDescent="0.25">
      <c r="A199" s="122"/>
      <c r="B199" s="5" t="s">
        <v>17</v>
      </c>
      <c r="C199" s="6" t="s">
        <v>20</v>
      </c>
      <c r="D199" s="6"/>
      <c r="E199" s="6"/>
      <c r="F199" s="6"/>
      <c r="G199" s="6"/>
      <c r="H199" s="6"/>
      <c r="I199" s="70">
        <v>5</v>
      </c>
      <c r="J199" s="11">
        <v>1</v>
      </c>
      <c r="K199" s="70">
        <v>2</v>
      </c>
      <c r="L199" s="69">
        <v>45.2</v>
      </c>
      <c r="M199" s="15">
        <v>34038</v>
      </c>
      <c r="N199" s="50">
        <v>46272.93</v>
      </c>
      <c r="O199" s="99">
        <f>Проценты!$B$6</f>
        <v>0.98974533681403798</v>
      </c>
      <c r="P199" s="100">
        <f>Проценты!$B$7</f>
        <v>1.0254663185962401E-2</v>
      </c>
      <c r="Q199" s="18">
        <f t="shared" si="124"/>
        <v>2091536.44</v>
      </c>
      <c r="R199" s="9">
        <f t="shared" si="93"/>
        <v>1522740.62</v>
      </c>
      <c r="S199" s="9">
        <f t="shared" si="94"/>
        <v>15776.98</v>
      </c>
      <c r="T199" s="18">
        <f t="shared" si="125"/>
        <v>553018.84</v>
      </c>
      <c r="U199" s="51">
        <v>0</v>
      </c>
      <c r="V199" s="10">
        <v>44196</v>
      </c>
      <c r="W199" s="122" t="s">
        <v>63</v>
      </c>
      <c r="X199" s="122"/>
      <c r="Y199" s="122"/>
      <c r="Z199" s="122"/>
      <c r="AA199" s="122"/>
      <c r="AB199" s="122"/>
      <c r="AC199" s="122"/>
      <c r="AD199" s="9">
        <f t="shared" si="126"/>
        <v>45.2</v>
      </c>
      <c r="AE199" s="9">
        <f t="shared" si="127"/>
        <v>2091536.44</v>
      </c>
      <c r="AF199" s="9">
        <f t="shared" si="128"/>
        <v>0</v>
      </c>
      <c r="AG199" s="9">
        <f t="shared" si="129"/>
        <v>0</v>
      </c>
      <c r="AH199" s="122"/>
      <c r="AI199" s="122"/>
      <c r="AJ199" s="122"/>
      <c r="AK199" s="122"/>
      <c r="AL199" s="122"/>
      <c r="AM199" s="122"/>
      <c r="AN199" s="122"/>
      <c r="AO199" s="122"/>
      <c r="AP199" s="122"/>
      <c r="AQ199" s="122"/>
      <c r="AR199" s="122"/>
      <c r="AS199" s="122"/>
      <c r="AT199" s="122"/>
    </row>
    <row r="200" spans="1:46" hidden="1" x14ac:dyDescent="0.25">
      <c r="A200" s="122"/>
      <c r="B200" s="5" t="s">
        <v>83</v>
      </c>
      <c r="C200" s="6" t="s">
        <v>20</v>
      </c>
      <c r="D200" s="6"/>
      <c r="E200" s="6"/>
      <c r="F200" s="6"/>
      <c r="G200" s="6"/>
      <c r="H200" s="6"/>
      <c r="I200" s="70">
        <v>2</v>
      </c>
      <c r="J200" s="11">
        <v>1</v>
      </c>
      <c r="K200" s="70">
        <v>1</v>
      </c>
      <c r="L200" s="69">
        <v>17.3</v>
      </c>
      <c r="M200" s="15">
        <v>34038</v>
      </c>
      <c r="N200" s="50">
        <v>46272.93</v>
      </c>
      <c r="O200" s="99">
        <f>Проценты!$B$6</f>
        <v>0.98974533681403798</v>
      </c>
      <c r="P200" s="100">
        <f>Проценты!$B$7</f>
        <v>1.0254663185962401E-2</v>
      </c>
      <c r="Q200" s="18">
        <f t="shared" si="124"/>
        <v>800521.69</v>
      </c>
      <c r="R200" s="9">
        <f t="shared" si="93"/>
        <v>582818.87</v>
      </c>
      <c r="S200" s="9">
        <f t="shared" si="94"/>
        <v>6038.53</v>
      </c>
      <c r="T200" s="18">
        <f t="shared" si="125"/>
        <v>211664.29</v>
      </c>
      <c r="U200" s="51">
        <v>0</v>
      </c>
      <c r="V200" s="10">
        <v>44196</v>
      </c>
      <c r="W200" s="122" t="s">
        <v>63</v>
      </c>
      <c r="X200" s="122"/>
      <c r="Y200" s="122"/>
      <c r="Z200" s="122"/>
      <c r="AA200" s="122"/>
      <c r="AB200" s="122"/>
      <c r="AC200" s="122"/>
      <c r="AD200" s="9">
        <f t="shared" si="126"/>
        <v>17.3</v>
      </c>
      <c r="AE200" s="9">
        <f t="shared" si="127"/>
        <v>800521.69</v>
      </c>
      <c r="AF200" s="9">
        <f t="shared" si="128"/>
        <v>0</v>
      </c>
      <c r="AG200" s="9">
        <f t="shared" si="129"/>
        <v>0</v>
      </c>
      <c r="AH200" s="122"/>
      <c r="AI200" s="122"/>
      <c r="AJ200" s="122"/>
      <c r="AK200" s="122"/>
      <c r="AL200" s="122"/>
      <c r="AM200" s="122"/>
      <c r="AN200" s="122"/>
      <c r="AO200" s="122"/>
      <c r="AP200" s="122"/>
      <c r="AQ200" s="122"/>
      <c r="AR200" s="122"/>
      <c r="AS200" s="122"/>
      <c r="AT200" s="122"/>
    </row>
    <row r="201" spans="1:46" hidden="1" x14ac:dyDescent="0.25">
      <c r="A201" s="122"/>
      <c r="B201" s="5" t="s">
        <v>84</v>
      </c>
      <c r="C201" s="6" t="s">
        <v>20</v>
      </c>
      <c r="D201" s="6"/>
      <c r="E201" s="6"/>
      <c r="F201" s="6"/>
      <c r="G201" s="6"/>
      <c r="H201" s="6"/>
      <c r="I201" s="70">
        <v>1</v>
      </c>
      <c r="J201" s="11">
        <v>1</v>
      </c>
      <c r="K201" s="70">
        <v>1</v>
      </c>
      <c r="L201" s="69">
        <v>10.9</v>
      </c>
      <c r="M201" s="15">
        <v>34038</v>
      </c>
      <c r="N201" s="50">
        <v>46272.93</v>
      </c>
      <c r="O201" s="99">
        <f>Проценты!$B$6</f>
        <v>0.98974533681403798</v>
      </c>
      <c r="P201" s="100">
        <f>Проценты!$B$7</f>
        <v>1.0254663185962401E-2</v>
      </c>
      <c r="Q201" s="18">
        <f t="shared" si="124"/>
        <v>504374.94</v>
      </c>
      <c r="R201" s="9">
        <f t="shared" si="93"/>
        <v>367209.57</v>
      </c>
      <c r="S201" s="9">
        <f t="shared" si="94"/>
        <v>3804.63</v>
      </c>
      <c r="T201" s="18">
        <f t="shared" si="125"/>
        <v>133360.74</v>
      </c>
      <c r="U201" s="51">
        <v>0</v>
      </c>
      <c r="V201" s="10">
        <v>44196</v>
      </c>
      <c r="W201" s="122" t="s">
        <v>63</v>
      </c>
      <c r="X201" s="122"/>
      <c r="Y201" s="122"/>
      <c r="Z201" s="122"/>
      <c r="AA201" s="122"/>
      <c r="AB201" s="122"/>
      <c r="AC201" s="122"/>
      <c r="AD201" s="9">
        <f t="shared" si="126"/>
        <v>10.9</v>
      </c>
      <c r="AE201" s="9">
        <f t="shared" si="127"/>
        <v>504374.94</v>
      </c>
      <c r="AF201" s="9">
        <f t="shared" si="128"/>
        <v>0</v>
      </c>
      <c r="AG201" s="9">
        <f t="shared" si="129"/>
        <v>0</v>
      </c>
      <c r="AH201" s="122"/>
      <c r="AI201" s="122"/>
      <c r="AJ201" s="122"/>
      <c r="AK201" s="122"/>
      <c r="AL201" s="122"/>
      <c r="AM201" s="122"/>
      <c r="AN201" s="122"/>
      <c r="AO201" s="122"/>
      <c r="AP201" s="122"/>
      <c r="AQ201" s="122"/>
      <c r="AR201" s="122"/>
      <c r="AS201" s="122"/>
      <c r="AT201" s="122"/>
    </row>
    <row r="202" spans="1:46" hidden="1" x14ac:dyDescent="0.25">
      <c r="A202" s="122"/>
      <c r="B202" s="12" t="s">
        <v>19</v>
      </c>
      <c r="C202" s="6" t="s">
        <v>20</v>
      </c>
      <c r="D202" s="6"/>
      <c r="E202" s="6"/>
      <c r="F202" s="6"/>
      <c r="G202" s="6"/>
      <c r="H202" s="6"/>
      <c r="I202" s="70">
        <v>3</v>
      </c>
      <c r="J202" s="11">
        <v>1</v>
      </c>
      <c r="K202" s="70">
        <v>2</v>
      </c>
      <c r="L202" s="69">
        <v>44.9</v>
      </c>
      <c r="M202" s="15">
        <v>34038</v>
      </c>
      <c r="N202" s="50">
        <v>46272.93</v>
      </c>
      <c r="O202" s="99">
        <f>Проценты!$B$6</f>
        <v>0.98974533681403798</v>
      </c>
      <c r="P202" s="100">
        <f>Проценты!$B$7</f>
        <v>1.0254663185962401E-2</v>
      </c>
      <c r="Q202" s="18">
        <f t="shared" si="124"/>
        <v>2077654.56</v>
      </c>
      <c r="R202" s="9">
        <f t="shared" si="93"/>
        <v>1512633.93</v>
      </c>
      <c r="S202" s="9">
        <f t="shared" si="94"/>
        <v>15672.27</v>
      </c>
      <c r="T202" s="18">
        <f t="shared" si="125"/>
        <v>549348.36</v>
      </c>
      <c r="U202" s="51">
        <v>0</v>
      </c>
      <c r="V202" s="10">
        <v>44196</v>
      </c>
      <c r="W202" s="122" t="s">
        <v>63</v>
      </c>
      <c r="X202" s="122"/>
      <c r="Y202" s="122"/>
      <c r="Z202" s="122"/>
      <c r="AA202" s="122"/>
      <c r="AB202" s="122"/>
      <c r="AC202" s="122"/>
      <c r="AD202" s="9">
        <f t="shared" si="126"/>
        <v>44.9</v>
      </c>
      <c r="AE202" s="9">
        <f t="shared" si="127"/>
        <v>2077654.56</v>
      </c>
      <c r="AF202" s="9">
        <f t="shared" si="128"/>
        <v>0</v>
      </c>
      <c r="AG202" s="9">
        <f t="shared" si="129"/>
        <v>0</v>
      </c>
      <c r="AH202" s="122"/>
      <c r="AI202" s="122"/>
      <c r="AJ202" s="122"/>
      <c r="AK202" s="122"/>
      <c r="AL202" s="122"/>
      <c r="AM202" s="122"/>
      <c r="AN202" s="122"/>
      <c r="AO202" s="122"/>
      <c r="AP202" s="122"/>
      <c r="AQ202" s="122"/>
      <c r="AR202" s="122"/>
      <c r="AS202" s="122"/>
      <c r="AT202" s="122"/>
    </row>
    <row r="203" spans="1:46" hidden="1" x14ac:dyDescent="0.25">
      <c r="A203" s="122"/>
      <c r="B203" s="12" t="s">
        <v>80</v>
      </c>
      <c r="C203" s="6"/>
      <c r="D203" s="6"/>
      <c r="E203" s="6"/>
      <c r="F203" s="6"/>
      <c r="G203" s="6"/>
      <c r="H203" s="6"/>
      <c r="I203" s="70">
        <v>1</v>
      </c>
      <c r="J203" s="11">
        <v>1</v>
      </c>
      <c r="K203" s="70"/>
      <c r="L203" s="69">
        <v>12</v>
      </c>
      <c r="M203" s="15">
        <v>34038</v>
      </c>
      <c r="N203" s="50">
        <v>46272.93</v>
      </c>
      <c r="O203" s="99">
        <f>Проценты!$B$6</f>
        <v>0.98974533681403798</v>
      </c>
      <c r="P203" s="100">
        <f>Проценты!$B$7</f>
        <v>1.0254663185962401E-2</v>
      </c>
      <c r="Q203" s="18">
        <f t="shared" ref="Q203" si="130">L203*N203</f>
        <v>555275.16</v>
      </c>
      <c r="R203" s="9">
        <f t="shared" ref="R203" si="131">L203*M203*O203</f>
        <v>404267.42</v>
      </c>
      <c r="S203" s="9">
        <f t="shared" ref="S203" si="132">L203*M203*P203</f>
        <v>4188.58</v>
      </c>
      <c r="T203" s="18">
        <f t="shared" ref="T203" si="133">Q203-R203-S203-U203</f>
        <v>146819.16</v>
      </c>
      <c r="U203" s="51">
        <v>0</v>
      </c>
      <c r="V203" s="10">
        <v>44196</v>
      </c>
      <c r="W203" s="122"/>
      <c r="X203" s="122"/>
      <c r="Y203" s="122"/>
      <c r="Z203" s="122"/>
      <c r="AA203" s="122"/>
      <c r="AB203" s="122"/>
      <c r="AC203" s="122"/>
      <c r="AD203" s="9"/>
      <c r="AE203" s="9"/>
      <c r="AF203" s="9">
        <f t="shared" si="128"/>
        <v>0</v>
      </c>
      <c r="AG203" s="9"/>
      <c r="AH203" s="122"/>
      <c r="AI203" s="122"/>
      <c r="AJ203" s="122"/>
      <c r="AK203" s="122"/>
      <c r="AL203" s="122"/>
      <c r="AM203" s="122"/>
      <c r="AN203" s="122"/>
      <c r="AO203" s="122"/>
      <c r="AP203" s="122"/>
      <c r="AQ203" s="122"/>
      <c r="AR203" s="122"/>
      <c r="AS203" s="122"/>
      <c r="AT203" s="122"/>
    </row>
    <row r="204" spans="1:46" hidden="1" x14ac:dyDescent="0.25">
      <c r="A204" s="122"/>
      <c r="B204" s="5" t="s">
        <v>22</v>
      </c>
      <c r="C204" s="6" t="s">
        <v>112</v>
      </c>
      <c r="D204" s="13" t="s">
        <v>21</v>
      </c>
      <c r="E204" s="13"/>
      <c r="F204" s="13"/>
      <c r="G204" s="13"/>
      <c r="H204" s="13"/>
      <c r="I204" s="70">
        <v>2</v>
      </c>
      <c r="J204" s="11">
        <v>1</v>
      </c>
      <c r="K204" s="70">
        <v>2</v>
      </c>
      <c r="L204" s="51">
        <v>46.8</v>
      </c>
      <c r="M204" s="15">
        <v>34038</v>
      </c>
      <c r="N204" s="50">
        <v>46272.93</v>
      </c>
      <c r="O204" s="99">
        <f>Проценты!$B$6</f>
        <v>0.98974533681403798</v>
      </c>
      <c r="P204" s="100">
        <f>Проценты!$B$7</f>
        <v>1.0254663185962401E-2</v>
      </c>
      <c r="Q204" s="18">
        <f t="shared" si="124"/>
        <v>2165573.12</v>
      </c>
      <c r="R204" s="9">
        <f t="shared" si="93"/>
        <v>1576642.94</v>
      </c>
      <c r="S204" s="9">
        <f t="shared" si="94"/>
        <v>16335.46</v>
      </c>
      <c r="T204" s="18">
        <f t="shared" si="125"/>
        <v>572594.72</v>
      </c>
      <c r="U204" s="51">
        <v>0</v>
      </c>
      <c r="V204" s="10">
        <v>44196</v>
      </c>
      <c r="W204" s="122"/>
      <c r="X204" s="122" t="s">
        <v>63</v>
      </c>
      <c r="Y204" s="122"/>
      <c r="Z204" s="122"/>
      <c r="AA204" s="122"/>
      <c r="AB204" s="122"/>
      <c r="AC204" s="122"/>
      <c r="AD204" s="9">
        <f t="shared" si="126"/>
        <v>0</v>
      </c>
      <c r="AE204" s="9">
        <f t="shared" si="127"/>
        <v>0</v>
      </c>
      <c r="AF204" s="9">
        <f t="shared" si="128"/>
        <v>46.8</v>
      </c>
      <c r="AG204" s="9">
        <f t="shared" si="129"/>
        <v>2165573.12</v>
      </c>
      <c r="AH204" s="122"/>
      <c r="AI204" s="122"/>
      <c r="AJ204" s="122"/>
      <c r="AK204" s="122"/>
      <c r="AL204" s="122"/>
      <c r="AM204" s="122"/>
      <c r="AN204" s="122"/>
      <c r="AO204" s="122"/>
      <c r="AP204" s="122"/>
      <c r="AQ204" s="122"/>
      <c r="AR204" s="122"/>
      <c r="AS204" s="122"/>
      <c r="AT204" s="122"/>
    </row>
    <row r="205" spans="1:46" hidden="1" x14ac:dyDescent="0.25">
      <c r="A205" s="122"/>
      <c r="B205" s="5" t="s">
        <v>23</v>
      </c>
      <c r="C205" s="6"/>
      <c r="D205" s="13" t="s">
        <v>21</v>
      </c>
      <c r="E205" s="13"/>
      <c r="F205" s="13"/>
      <c r="G205" s="13"/>
      <c r="H205" s="13"/>
      <c r="I205" s="70">
        <v>3</v>
      </c>
      <c r="J205" s="11">
        <v>1</v>
      </c>
      <c r="K205" s="70">
        <v>2</v>
      </c>
      <c r="L205" s="69">
        <v>45.7</v>
      </c>
      <c r="M205" s="15">
        <v>34038</v>
      </c>
      <c r="N205" s="50">
        <v>46272.93</v>
      </c>
      <c r="O205" s="99">
        <f>Проценты!$B$6</f>
        <v>0.98974533681403798</v>
      </c>
      <c r="P205" s="100">
        <f>Проценты!$B$7</f>
        <v>1.0254663185962401E-2</v>
      </c>
      <c r="Q205" s="18">
        <f t="shared" si="124"/>
        <v>2114672.9</v>
      </c>
      <c r="R205" s="9">
        <f t="shared" si="93"/>
        <v>1539585.1</v>
      </c>
      <c r="S205" s="9">
        <f t="shared" si="94"/>
        <v>15951.5</v>
      </c>
      <c r="T205" s="18">
        <f t="shared" si="125"/>
        <v>559136.30000000005</v>
      </c>
      <c r="U205" s="51">
        <v>0</v>
      </c>
      <c r="V205" s="10">
        <v>44196</v>
      </c>
      <c r="W205" s="122"/>
      <c r="X205" s="122" t="s">
        <v>63</v>
      </c>
      <c r="Y205" s="122"/>
      <c r="Z205" s="122"/>
      <c r="AA205" s="122"/>
      <c r="AB205" s="122"/>
      <c r="AC205" s="122"/>
      <c r="AD205" s="9">
        <f t="shared" si="126"/>
        <v>0</v>
      </c>
      <c r="AE205" s="9">
        <f t="shared" si="127"/>
        <v>0</v>
      </c>
      <c r="AF205" s="9">
        <f t="shared" si="128"/>
        <v>45.7</v>
      </c>
      <c r="AG205" s="9">
        <f t="shared" si="129"/>
        <v>2114672.9</v>
      </c>
      <c r="AH205" s="122"/>
      <c r="AI205" s="122"/>
      <c r="AJ205" s="122"/>
      <c r="AK205" s="122"/>
      <c r="AL205" s="122"/>
      <c r="AM205" s="122"/>
      <c r="AN205" s="122"/>
      <c r="AO205" s="122"/>
      <c r="AP205" s="122"/>
      <c r="AQ205" s="122"/>
      <c r="AR205" s="122"/>
      <c r="AS205" s="122"/>
      <c r="AT205" s="122"/>
    </row>
    <row r="206" spans="1:46" x14ac:dyDescent="0.25">
      <c r="A206" s="122">
        <v>15</v>
      </c>
      <c r="B206" s="5" t="s">
        <v>149</v>
      </c>
      <c r="C206" s="6"/>
      <c r="D206" s="6"/>
      <c r="E206" s="6"/>
      <c r="F206" s="6"/>
      <c r="G206" s="6"/>
      <c r="H206" s="6"/>
      <c r="I206" s="7">
        <f>SUM(I207:I211)</f>
        <v>15</v>
      </c>
      <c r="J206" s="7">
        <f>SUM(J207:J211)</f>
        <v>5</v>
      </c>
      <c r="K206" s="7">
        <f>SUM(K207:K211)</f>
        <v>9</v>
      </c>
      <c r="L206" s="8">
        <f>SUM(L207:L211)</f>
        <v>146.9</v>
      </c>
      <c r="M206" s="15">
        <v>34038</v>
      </c>
      <c r="N206" s="50">
        <v>46272.93</v>
      </c>
      <c r="O206" s="99">
        <f>Проценты!$B$6</f>
        <v>0.98974533681403798</v>
      </c>
      <c r="P206" s="100">
        <f>Проценты!$B$7</f>
        <v>1.0254663185962401E-2</v>
      </c>
      <c r="Q206" s="8">
        <f>SUM(Q207:Q211)</f>
        <v>6797493.4199999999</v>
      </c>
      <c r="R206" s="9">
        <f t="shared" si="93"/>
        <v>4948907.0199999996</v>
      </c>
      <c r="S206" s="9">
        <f t="shared" si="94"/>
        <v>51275.18</v>
      </c>
      <c r="T206" s="8">
        <f>SUM(T207:T211)</f>
        <v>1797311.22</v>
      </c>
      <c r="U206" s="8">
        <f>SUM(U207:U211)</f>
        <v>0</v>
      </c>
      <c r="V206" s="10">
        <v>44196</v>
      </c>
      <c r="W206" s="122"/>
      <c r="X206" s="122"/>
      <c r="Y206" s="122"/>
      <c r="Z206" s="122"/>
      <c r="AA206" s="122"/>
      <c r="AB206" s="122"/>
      <c r="AC206" s="122"/>
      <c r="AD206" s="8">
        <f t="shared" ref="AD206:AP206" si="134">SUM(AD207:AD211)</f>
        <v>31.4</v>
      </c>
      <c r="AE206" s="8">
        <f t="shared" si="134"/>
        <v>1452970.01</v>
      </c>
      <c r="AF206" s="8">
        <f t="shared" si="134"/>
        <v>115.5</v>
      </c>
      <c r="AG206" s="8">
        <f t="shared" si="134"/>
        <v>5344523.41</v>
      </c>
      <c r="AH206" s="8">
        <f t="shared" si="134"/>
        <v>0</v>
      </c>
      <c r="AI206" s="8">
        <f t="shared" si="134"/>
        <v>0</v>
      </c>
      <c r="AJ206" s="8">
        <f t="shared" si="134"/>
        <v>0</v>
      </c>
      <c r="AK206" s="8">
        <f t="shared" si="134"/>
        <v>0</v>
      </c>
      <c r="AL206" s="8">
        <f t="shared" si="134"/>
        <v>0</v>
      </c>
      <c r="AM206" s="8">
        <f t="shared" si="134"/>
        <v>0</v>
      </c>
      <c r="AN206" s="8">
        <f t="shared" si="134"/>
        <v>0</v>
      </c>
      <c r="AO206" s="8">
        <f t="shared" si="134"/>
        <v>0</v>
      </c>
      <c r="AP206" s="8">
        <f t="shared" si="134"/>
        <v>0</v>
      </c>
      <c r="AQ206" s="122"/>
      <c r="AR206" s="122"/>
      <c r="AS206" s="122"/>
      <c r="AT206" s="122"/>
    </row>
    <row r="207" spans="1:46" hidden="1" x14ac:dyDescent="0.25">
      <c r="A207" s="122"/>
      <c r="B207" s="5" t="s">
        <v>16</v>
      </c>
      <c r="C207" s="6"/>
      <c r="D207" s="13" t="s">
        <v>21</v>
      </c>
      <c r="E207" s="13"/>
      <c r="F207" s="13"/>
      <c r="G207" s="13"/>
      <c r="H207" s="13"/>
      <c r="I207" s="70">
        <v>4</v>
      </c>
      <c r="J207" s="11">
        <v>1</v>
      </c>
      <c r="K207" s="70">
        <v>2</v>
      </c>
      <c r="L207" s="51">
        <v>32.299999999999997</v>
      </c>
      <c r="M207" s="15">
        <v>34038</v>
      </c>
      <c r="N207" s="50">
        <v>46272.93</v>
      </c>
      <c r="O207" s="99">
        <f>Проценты!$B$6</f>
        <v>0.98974533681403798</v>
      </c>
      <c r="P207" s="100">
        <f>Проценты!$B$7</f>
        <v>1.0254663185962401E-2</v>
      </c>
      <c r="Q207" s="18">
        <f t="shared" ref="Q207:Q211" si="135">L207*N207</f>
        <v>1494615.64</v>
      </c>
      <c r="R207" s="9">
        <f t="shared" si="93"/>
        <v>1088153.1399999999</v>
      </c>
      <c r="S207" s="9">
        <f t="shared" si="94"/>
        <v>11274.26</v>
      </c>
      <c r="T207" s="18">
        <f t="shared" ref="T207:T211" si="136">Q207-R207-S207-U207</f>
        <v>395188.24</v>
      </c>
      <c r="U207" s="51">
        <v>0</v>
      </c>
      <c r="V207" s="10">
        <v>44196</v>
      </c>
      <c r="W207" s="122"/>
      <c r="X207" s="122" t="s">
        <v>63</v>
      </c>
      <c r="Y207" s="122"/>
      <c r="Z207" s="122"/>
      <c r="AA207" s="122"/>
      <c r="AB207" s="122"/>
      <c r="AC207" s="122"/>
      <c r="AD207" s="9">
        <f t="shared" ref="AD207:AD211" si="137">IF(W207&gt;0,L207,0)</f>
        <v>0</v>
      </c>
      <c r="AE207" s="9">
        <f t="shared" ref="AE207:AE211" si="138">IF(W207&gt;0,Q207,0)</f>
        <v>0</v>
      </c>
      <c r="AF207" s="9">
        <f t="shared" ref="AF207:AF211" si="139">IF(X207&gt;0,L207,0)</f>
        <v>32.299999999999997</v>
      </c>
      <c r="AG207" s="9">
        <f t="shared" ref="AG207:AG211" si="140">IF(X207&gt;0,Q207,0)</f>
        <v>1494615.64</v>
      </c>
      <c r="AH207" s="122"/>
      <c r="AI207" s="122"/>
      <c r="AJ207" s="122"/>
      <c r="AK207" s="122"/>
      <c r="AL207" s="122"/>
      <c r="AM207" s="122"/>
      <c r="AN207" s="122"/>
      <c r="AO207" s="122"/>
      <c r="AP207" s="122"/>
      <c r="AQ207" s="122"/>
      <c r="AR207" s="122"/>
      <c r="AS207" s="122"/>
      <c r="AT207" s="122"/>
    </row>
    <row r="208" spans="1:46" hidden="1" x14ac:dyDescent="0.25">
      <c r="A208" s="122"/>
      <c r="B208" s="5" t="s">
        <v>18</v>
      </c>
      <c r="C208" s="6" t="s">
        <v>20</v>
      </c>
      <c r="D208" s="6"/>
      <c r="E208" s="6"/>
      <c r="F208" s="6"/>
      <c r="G208" s="6"/>
      <c r="H208" s="6"/>
      <c r="I208" s="7">
        <v>4</v>
      </c>
      <c r="J208" s="11">
        <v>1</v>
      </c>
      <c r="K208" s="122">
        <v>1</v>
      </c>
      <c r="L208" s="15">
        <v>17.5</v>
      </c>
      <c r="M208" s="15">
        <v>34038</v>
      </c>
      <c r="N208" s="50">
        <v>46272.93</v>
      </c>
      <c r="O208" s="99">
        <f>Проценты!$B$6</f>
        <v>0.98974533681403798</v>
      </c>
      <c r="P208" s="100">
        <f>Проценты!$B$7</f>
        <v>1.0254663185962401E-2</v>
      </c>
      <c r="Q208" s="18">
        <f t="shared" si="135"/>
        <v>809776.28</v>
      </c>
      <c r="R208" s="9">
        <f t="shared" si="93"/>
        <v>589556.66</v>
      </c>
      <c r="S208" s="9">
        <f t="shared" si="94"/>
        <v>6108.34</v>
      </c>
      <c r="T208" s="18">
        <f t="shared" si="136"/>
        <v>214111.28</v>
      </c>
      <c r="U208" s="51">
        <v>0</v>
      </c>
      <c r="V208" s="10">
        <v>44196</v>
      </c>
      <c r="W208" s="122" t="s">
        <v>63</v>
      </c>
      <c r="X208" s="122"/>
      <c r="Y208" s="122"/>
      <c r="Z208" s="122"/>
      <c r="AA208" s="122"/>
      <c r="AB208" s="122"/>
      <c r="AC208" s="122"/>
      <c r="AD208" s="9">
        <f t="shared" si="137"/>
        <v>17.5</v>
      </c>
      <c r="AE208" s="9">
        <f t="shared" si="138"/>
        <v>809776.28</v>
      </c>
      <c r="AF208" s="9">
        <f t="shared" si="139"/>
        <v>0</v>
      </c>
      <c r="AG208" s="9">
        <f t="shared" si="140"/>
        <v>0</v>
      </c>
      <c r="AH208" s="122"/>
      <c r="AI208" s="122"/>
      <c r="AJ208" s="122"/>
      <c r="AK208" s="122"/>
      <c r="AL208" s="122"/>
      <c r="AM208" s="122"/>
      <c r="AN208" s="122"/>
      <c r="AO208" s="122"/>
      <c r="AP208" s="122"/>
      <c r="AQ208" s="122"/>
      <c r="AR208" s="122"/>
      <c r="AS208" s="122"/>
      <c r="AT208" s="122"/>
    </row>
    <row r="209" spans="1:46" hidden="1" x14ac:dyDescent="0.25">
      <c r="A209" s="122"/>
      <c r="B209" s="5" t="s">
        <v>49</v>
      </c>
      <c r="C209" s="6" t="s">
        <v>20</v>
      </c>
      <c r="D209" s="6"/>
      <c r="E209" s="6"/>
      <c r="F209" s="6"/>
      <c r="G209" s="6"/>
      <c r="H209" s="6"/>
      <c r="I209" s="7">
        <v>1</v>
      </c>
      <c r="J209" s="11">
        <v>1</v>
      </c>
      <c r="K209" s="122">
        <v>1</v>
      </c>
      <c r="L209" s="15">
        <v>13.9</v>
      </c>
      <c r="M209" s="15">
        <v>34038</v>
      </c>
      <c r="N209" s="50">
        <v>46272.93</v>
      </c>
      <c r="O209" s="99">
        <f>Проценты!$B$6</f>
        <v>0.98974533681403798</v>
      </c>
      <c r="P209" s="100">
        <f>Проценты!$B$7</f>
        <v>1.0254663185962401E-2</v>
      </c>
      <c r="Q209" s="18">
        <f t="shared" si="135"/>
        <v>643193.73</v>
      </c>
      <c r="R209" s="9">
        <f t="shared" si="93"/>
        <v>468276.43</v>
      </c>
      <c r="S209" s="9">
        <f t="shared" si="94"/>
        <v>4851.7700000000004</v>
      </c>
      <c r="T209" s="18">
        <f t="shared" si="136"/>
        <v>170065.53</v>
      </c>
      <c r="U209" s="51">
        <v>0</v>
      </c>
      <c r="V209" s="10">
        <v>44196</v>
      </c>
      <c r="W209" s="122" t="s">
        <v>63</v>
      </c>
      <c r="X209" s="122"/>
      <c r="Y209" s="122"/>
      <c r="Z209" s="122"/>
      <c r="AA209" s="122"/>
      <c r="AB209" s="122"/>
      <c r="AC209" s="122"/>
      <c r="AD209" s="9">
        <f t="shared" si="137"/>
        <v>13.9</v>
      </c>
      <c r="AE209" s="9">
        <f t="shared" si="138"/>
        <v>643193.73</v>
      </c>
      <c r="AF209" s="9">
        <f t="shared" si="139"/>
        <v>0</v>
      </c>
      <c r="AG209" s="9">
        <f t="shared" si="140"/>
        <v>0</v>
      </c>
      <c r="AH209" s="122"/>
      <c r="AI209" s="122"/>
      <c r="AJ209" s="122"/>
      <c r="AK209" s="122"/>
      <c r="AL209" s="122"/>
      <c r="AM209" s="122"/>
      <c r="AN209" s="122"/>
      <c r="AO209" s="122"/>
      <c r="AP209" s="122"/>
      <c r="AQ209" s="122"/>
      <c r="AR209" s="122"/>
      <c r="AS209" s="122"/>
      <c r="AT209" s="122"/>
    </row>
    <row r="210" spans="1:46" hidden="1" x14ac:dyDescent="0.25">
      <c r="A210" s="122"/>
      <c r="B210" s="5" t="s">
        <v>28</v>
      </c>
      <c r="C210" s="6"/>
      <c r="D210" s="13" t="s">
        <v>21</v>
      </c>
      <c r="E210" s="13"/>
      <c r="F210" s="13"/>
      <c r="G210" s="13"/>
      <c r="H210" s="13"/>
      <c r="I210" s="7">
        <v>3</v>
      </c>
      <c r="J210" s="11">
        <v>1</v>
      </c>
      <c r="K210" s="122">
        <v>2</v>
      </c>
      <c r="L210" s="51">
        <v>39.4</v>
      </c>
      <c r="M210" s="15">
        <v>34038</v>
      </c>
      <c r="N210" s="50">
        <v>46272.93</v>
      </c>
      <c r="O210" s="99">
        <f>Проценты!$B$6</f>
        <v>0.98974533681403798</v>
      </c>
      <c r="P210" s="100">
        <f>Проценты!$B$7</f>
        <v>1.0254663185962401E-2</v>
      </c>
      <c r="Q210" s="18">
        <f t="shared" si="135"/>
        <v>1823153.44</v>
      </c>
      <c r="R210" s="9">
        <f t="shared" si="93"/>
        <v>1327344.7</v>
      </c>
      <c r="S210" s="9">
        <f t="shared" si="94"/>
        <v>13752.5</v>
      </c>
      <c r="T210" s="18">
        <f t="shared" si="136"/>
        <v>482056.24</v>
      </c>
      <c r="U210" s="51">
        <v>0</v>
      </c>
      <c r="V210" s="10">
        <v>44196</v>
      </c>
      <c r="W210" s="122"/>
      <c r="X210" s="122" t="s">
        <v>63</v>
      </c>
      <c r="Y210" s="122"/>
      <c r="Z210" s="122"/>
      <c r="AA210" s="122"/>
      <c r="AB210" s="122"/>
      <c r="AC210" s="122"/>
      <c r="AD210" s="9">
        <f t="shared" si="137"/>
        <v>0</v>
      </c>
      <c r="AE210" s="9">
        <f t="shared" si="138"/>
        <v>0</v>
      </c>
      <c r="AF210" s="9">
        <f t="shared" si="139"/>
        <v>39.4</v>
      </c>
      <c r="AG210" s="9">
        <f t="shared" si="140"/>
        <v>1823153.44</v>
      </c>
      <c r="AH210" s="122"/>
      <c r="AI210" s="122"/>
      <c r="AJ210" s="122"/>
      <c r="AK210" s="122"/>
      <c r="AL210" s="122"/>
      <c r="AM210" s="122"/>
      <c r="AN210" s="122"/>
      <c r="AO210" s="122"/>
      <c r="AP210" s="122"/>
      <c r="AQ210" s="122"/>
      <c r="AR210" s="122"/>
      <c r="AS210" s="122"/>
      <c r="AT210" s="122"/>
    </row>
    <row r="211" spans="1:46" hidden="1" x14ac:dyDescent="0.25">
      <c r="A211" s="122"/>
      <c r="B211" s="5" t="s">
        <v>30</v>
      </c>
      <c r="C211" s="6"/>
      <c r="D211" s="13" t="s">
        <v>21</v>
      </c>
      <c r="E211" s="13"/>
      <c r="F211" s="13"/>
      <c r="G211" s="13"/>
      <c r="H211" s="13"/>
      <c r="I211" s="7">
        <v>3</v>
      </c>
      <c r="J211" s="11">
        <v>1</v>
      </c>
      <c r="K211" s="122">
        <v>3</v>
      </c>
      <c r="L211" s="51">
        <v>43.8</v>
      </c>
      <c r="M211" s="15">
        <v>34038</v>
      </c>
      <c r="N211" s="50">
        <v>46272.93</v>
      </c>
      <c r="O211" s="99">
        <f>Проценты!$B$6</f>
        <v>0.98974533681403798</v>
      </c>
      <c r="P211" s="100">
        <f>Проценты!$B$7</f>
        <v>1.0254663185962401E-2</v>
      </c>
      <c r="Q211" s="18">
        <f t="shared" si="135"/>
        <v>2026754.33</v>
      </c>
      <c r="R211" s="9">
        <f t="shared" si="93"/>
        <v>1475576.09</v>
      </c>
      <c r="S211" s="9">
        <f t="shared" si="94"/>
        <v>15288.31</v>
      </c>
      <c r="T211" s="18">
        <f t="shared" si="136"/>
        <v>535889.93000000005</v>
      </c>
      <c r="U211" s="51">
        <v>0</v>
      </c>
      <c r="V211" s="10">
        <v>44196</v>
      </c>
      <c r="W211" s="122"/>
      <c r="X211" s="122" t="s">
        <v>63</v>
      </c>
      <c r="Y211" s="122"/>
      <c r="Z211" s="122"/>
      <c r="AA211" s="122"/>
      <c r="AB211" s="122"/>
      <c r="AC211" s="122"/>
      <c r="AD211" s="9">
        <f t="shared" si="137"/>
        <v>0</v>
      </c>
      <c r="AE211" s="9">
        <f t="shared" si="138"/>
        <v>0</v>
      </c>
      <c r="AF211" s="9">
        <f t="shared" si="139"/>
        <v>43.8</v>
      </c>
      <c r="AG211" s="9">
        <f t="shared" si="140"/>
        <v>2026754.33</v>
      </c>
      <c r="AH211" s="122"/>
      <c r="AI211" s="122"/>
      <c r="AJ211" s="122"/>
      <c r="AK211" s="122"/>
      <c r="AL211" s="122"/>
      <c r="AM211" s="122"/>
      <c r="AN211" s="122"/>
      <c r="AO211" s="122"/>
      <c r="AP211" s="122"/>
      <c r="AQ211" s="122"/>
      <c r="AR211" s="122"/>
      <c r="AS211" s="122"/>
      <c r="AT211" s="122"/>
    </row>
    <row r="212" spans="1:46" x14ac:dyDescent="0.25">
      <c r="A212" s="122">
        <v>16</v>
      </c>
      <c r="B212" s="5" t="s">
        <v>150</v>
      </c>
      <c r="C212" s="6"/>
      <c r="D212" s="6"/>
      <c r="E212" s="6"/>
      <c r="F212" s="6"/>
      <c r="G212" s="6"/>
      <c r="H212" s="6"/>
      <c r="I212" s="7">
        <f>SUM(I213:I218)</f>
        <v>22</v>
      </c>
      <c r="J212" s="7">
        <f t="shared" ref="J212:L212" si="141">SUM(J213:J218)</f>
        <v>6</v>
      </c>
      <c r="K212" s="7">
        <f t="shared" si="141"/>
        <v>12</v>
      </c>
      <c r="L212" s="8">
        <f t="shared" si="141"/>
        <v>206.75</v>
      </c>
      <c r="M212" s="15">
        <v>34038</v>
      </c>
      <c r="N212" s="50">
        <v>46272.93</v>
      </c>
      <c r="O212" s="99">
        <f>Проценты!$B$6</f>
        <v>0.98974533681403798</v>
      </c>
      <c r="P212" s="100">
        <f>Проценты!$B$7</f>
        <v>1.0254663185962401E-2</v>
      </c>
      <c r="Q212" s="8">
        <f t="shared" ref="Q212:U212" si="142">SUM(Q213:Q218)</f>
        <v>9566928.2899999991</v>
      </c>
      <c r="R212" s="9">
        <f t="shared" si="93"/>
        <v>6965190.7800000003</v>
      </c>
      <c r="S212" s="9">
        <f t="shared" si="94"/>
        <v>72165.72</v>
      </c>
      <c r="T212" s="8">
        <f t="shared" si="142"/>
        <v>2529571.79</v>
      </c>
      <c r="U212" s="8">
        <f t="shared" si="142"/>
        <v>0</v>
      </c>
      <c r="V212" s="10">
        <v>44196</v>
      </c>
      <c r="W212" s="122"/>
      <c r="X212" s="122"/>
      <c r="Y212" s="122"/>
      <c r="Z212" s="122"/>
      <c r="AA212" s="122"/>
      <c r="AB212" s="122"/>
      <c r="AC212" s="122"/>
      <c r="AD212" s="8">
        <f t="shared" ref="AD212:AP212" si="143">SUM(AD213:AD218)</f>
        <v>172.4</v>
      </c>
      <c r="AE212" s="8">
        <f t="shared" si="143"/>
        <v>7977453.1399999997</v>
      </c>
      <c r="AF212" s="8">
        <f t="shared" si="143"/>
        <v>34.35</v>
      </c>
      <c r="AG212" s="8">
        <f t="shared" si="143"/>
        <v>1589475.15</v>
      </c>
      <c r="AH212" s="8">
        <f t="shared" si="143"/>
        <v>0</v>
      </c>
      <c r="AI212" s="8">
        <f t="shared" si="143"/>
        <v>0</v>
      </c>
      <c r="AJ212" s="8">
        <f t="shared" si="143"/>
        <v>0</v>
      </c>
      <c r="AK212" s="8">
        <f t="shared" si="143"/>
        <v>0</v>
      </c>
      <c r="AL212" s="8">
        <f t="shared" si="143"/>
        <v>0</v>
      </c>
      <c r="AM212" s="8">
        <f t="shared" si="143"/>
        <v>0</v>
      </c>
      <c r="AN212" s="8">
        <f t="shared" si="143"/>
        <v>0</v>
      </c>
      <c r="AO212" s="8">
        <f t="shared" si="143"/>
        <v>0</v>
      </c>
      <c r="AP212" s="8">
        <f t="shared" si="143"/>
        <v>0</v>
      </c>
      <c r="AQ212" s="122"/>
      <c r="AR212" s="122"/>
      <c r="AS212" s="122"/>
      <c r="AT212" s="122"/>
    </row>
    <row r="213" spans="1:46" hidden="1" x14ac:dyDescent="0.25">
      <c r="A213" s="122"/>
      <c r="B213" s="5" t="s">
        <v>14</v>
      </c>
      <c r="C213" s="6" t="s">
        <v>20</v>
      </c>
      <c r="D213" s="6"/>
      <c r="E213" s="6"/>
      <c r="F213" s="6"/>
      <c r="G213" s="6"/>
      <c r="H213" s="6"/>
      <c r="I213" s="7">
        <v>4</v>
      </c>
      <c r="J213" s="11">
        <v>1</v>
      </c>
      <c r="K213" s="70">
        <v>2</v>
      </c>
      <c r="L213" s="9">
        <v>26</v>
      </c>
      <c r="M213" s="15">
        <v>34038</v>
      </c>
      <c r="N213" s="50">
        <v>46272.93</v>
      </c>
      <c r="O213" s="99">
        <f>Проценты!$B$6</f>
        <v>0.98974533681403798</v>
      </c>
      <c r="P213" s="100">
        <f>Проценты!$B$7</f>
        <v>1.0254663185962401E-2</v>
      </c>
      <c r="Q213" s="18">
        <f t="shared" ref="Q213:Q218" si="144">L213*N213</f>
        <v>1203096.18</v>
      </c>
      <c r="R213" s="9">
        <f t="shared" si="93"/>
        <v>875912.75</v>
      </c>
      <c r="S213" s="9">
        <f t="shared" si="94"/>
        <v>9075.25</v>
      </c>
      <c r="T213" s="18">
        <f t="shared" ref="T213:T218" si="145">Q213-R213-S213-U213</f>
        <v>318108.18</v>
      </c>
      <c r="U213" s="51">
        <v>0</v>
      </c>
      <c r="V213" s="10">
        <v>44196</v>
      </c>
      <c r="W213" s="122" t="s">
        <v>63</v>
      </c>
      <c r="X213" s="122"/>
      <c r="Y213" s="122"/>
      <c r="Z213" s="122"/>
      <c r="AA213" s="122"/>
      <c r="AB213" s="122"/>
      <c r="AC213" s="122"/>
      <c r="AD213" s="9">
        <f t="shared" ref="AD213:AD218" si="146">IF(W213&gt;0,L213,0)</f>
        <v>26</v>
      </c>
      <c r="AE213" s="9">
        <f t="shared" ref="AE213:AE218" si="147">IF(W213&gt;0,Q213,0)</f>
        <v>1203096.18</v>
      </c>
      <c r="AF213" s="9">
        <f t="shared" ref="AF213:AF218" si="148">IF(X213&gt;0,L213,0)</f>
        <v>0</v>
      </c>
      <c r="AG213" s="9">
        <f t="shared" ref="AG213:AG218" si="149">IF(X213&gt;0,Q213,0)</f>
        <v>0</v>
      </c>
      <c r="AH213" s="122"/>
      <c r="AI213" s="122"/>
      <c r="AJ213" s="122"/>
      <c r="AK213" s="122"/>
      <c r="AL213" s="122"/>
      <c r="AM213" s="122"/>
      <c r="AN213" s="122"/>
      <c r="AO213" s="122"/>
      <c r="AP213" s="122"/>
      <c r="AQ213" s="122"/>
      <c r="AR213" s="122"/>
      <c r="AS213" s="122"/>
      <c r="AT213" s="122"/>
    </row>
    <row r="214" spans="1:46" hidden="1" x14ac:dyDescent="0.25">
      <c r="A214" s="122"/>
      <c r="B214" s="5" t="s">
        <v>15</v>
      </c>
      <c r="C214" s="6" t="s">
        <v>20</v>
      </c>
      <c r="D214" s="6"/>
      <c r="E214" s="6"/>
      <c r="F214" s="6"/>
      <c r="G214" s="6"/>
      <c r="H214" s="6"/>
      <c r="I214" s="7">
        <v>4</v>
      </c>
      <c r="J214" s="11">
        <v>1</v>
      </c>
      <c r="K214" s="70">
        <v>2</v>
      </c>
      <c r="L214" s="9">
        <v>37.299999999999997</v>
      </c>
      <c r="M214" s="15">
        <v>34038</v>
      </c>
      <c r="N214" s="50">
        <v>46272.93</v>
      </c>
      <c r="O214" s="99">
        <f>Проценты!$B$6</f>
        <v>0.98974533681403798</v>
      </c>
      <c r="P214" s="100">
        <f>Проценты!$B$7</f>
        <v>1.0254663185962401E-2</v>
      </c>
      <c r="Q214" s="18">
        <f t="shared" si="144"/>
        <v>1725980.29</v>
      </c>
      <c r="R214" s="9">
        <f t="shared" si="93"/>
        <v>1256597.8999999999</v>
      </c>
      <c r="S214" s="9">
        <f t="shared" si="94"/>
        <v>13019.5</v>
      </c>
      <c r="T214" s="18">
        <f t="shared" si="145"/>
        <v>456362.89</v>
      </c>
      <c r="U214" s="51">
        <v>0</v>
      </c>
      <c r="V214" s="10">
        <v>44196</v>
      </c>
      <c r="W214" s="122" t="s">
        <v>63</v>
      </c>
      <c r="X214" s="122"/>
      <c r="Y214" s="122"/>
      <c r="Z214" s="122"/>
      <c r="AA214" s="122"/>
      <c r="AB214" s="122"/>
      <c r="AC214" s="122"/>
      <c r="AD214" s="9">
        <f t="shared" si="146"/>
        <v>37.299999999999997</v>
      </c>
      <c r="AE214" s="9">
        <f t="shared" si="147"/>
        <v>1725980.29</v>
      </c>
      <c r="AF214" s="9">
        <f t="shared" si="148"/>
        <v>0</v>
      </c>
      <c r="AG214" s="9">
        <f t="shared" si="149"/>
        <v>0</v>
      </c>
      <c r="AH214" s="122"/>
      <c r="AI214" s="122"/>
      <c r="AJ214" s="122"/>
      <c r="AK214" s="122"/>
      <c r="AL214" s="122"/>
      <c r="AM214" s="122"/>
      <c r="AN214" s="122"/>
      <c r="AO214" s="122"/>
      <c r="AP214" s="122"/>
      <c r="AQ214" s="122"/>
      <c r="AR214" s="122"/>
      <c r="AS214" s="122"/>
      <c r="AT214" s="122"/>
    </row>
    <row r="215" spans="1:46" hidden="1" x14ac:dyDescent="0.25">
      <c r="A215" s="122"/>
      <c r="B215" s="5" t="s">
        <v>16</v>
      </c>
      <c r="C215" s="6" t="s">
        <v>20</v>
      </c>
      <c r="D215" s="6"/>
      <c r="E215" s="6"/>
      <c r="F215" s="6"/>
      <c r="G215" s="6"/>
      <c r="H215" s="6"/>
      <c r="I215" s="7">
        <v>2</v>
      </c>
      <c r="J215" s="11">
        <v>1</v>
      </c>
      <c r="K215" s="70">
        <v>2</v>
      </c>
      <c r="L215" s="9">
        <v>33.9</v>
      </c>
      <c r="M215" s="15">
        <v>34038</v>
      </c>
      <c r="N215" s="50">
        <v>46272.93</v>
      </c>
      <c r="O215" s="99">
        <f>Проценты!$B$6</f>
        <v>0.98974533681403798</v>
      </c>
      <c r="P215" s="100">
        <f>Проценты!$B$7</f>
        <v>1.0254663185962401E-2</v>
      </c>
      <c r="Q215" s="18">
        <f t="shared" si="144"/>
        <v>1568652.33</v>
      </c>
      <c r="R215" s="9">
        <f t="shared" si="93"/>
        <v>1142055.47</v>
      </c>
      <c r="S215" s="9">
        <f t="shared" si="94"/>
        <v>11832.73</v>
      </c>
      <c r="T215" s="18">
        <f t="shared" si="145"/>
        <v>414764.13</v>
      </c>
      <c r="U215" s="51">
        <v>0</v>
      </c>
      <c r="V215" s="10">
        <v>44196</v>
      </c>
      <c r="W215" s="122" t="s">
        <v>63</v>
      </c>
      <c r="X215" s="122"/>
      <c r="Y215" s="122"/>
      <c r="Z215" s="122"/>
      <c r="AA215" s="122"/>
      <c r="AB215" s="122"/>
      <c r="AC215" s="122"/>
      <c r="AD215" s="9">
        <f t="shared" si="146"/>
        <v>33.9</v>
      </c>
      <c r="AE215" s="9">
        <f t="shared" si="147"/>
        <v>1568652.33</v>
      </c>
      <c r="AF215" s="9">
        <f t="shared" si="148"/>
        <v>0</v>
      </c>
      <c r="AG215" s="9">
        <f t="shared" si="149"/>
        <v>0</v>
      </c>
      <c r="AH215" s="122"/>
      <c r="AI215" s="122"/>
      <c r="AJ215" s="122"/>
      <c r="AK215" s="122"/>
      <c r="AL215" s="122"/>
      <c r="AM215" s="122"/>
      <c r="AN215" s="122"/>
      <c r="AO215" s="122"/>
      <c r="AP215" s="122"/>
      <c r="AQ215" s="122"/>
      <c r="AR215" s="122"/>
      <c r="AS215" s="122"/>
      <c r="AT215" s="122"/>
    </row>
    <row r="216" spans="1:46" hidden="1" x14ac:dyDescent="0.25">
      <c r="A216" s="122"/>
      <c r="B216" s="5" t="s">
        <v>17</v>
      </c>
      <c r="C216" s="6" t="s">
        <v>20</v>
      </c>
      <c r="D216" s="6"/>
      <c r="E216" s="6"/>
      <c r="F216" s="6"/>
      <c r="G216" s="6"/>
      <c r="H216" s="6"/>
      <c r="I216" s="7">
        <v>6</v>
      </c>
      <c r="J216" s="11">
        <v>1</v>
      </c>
      <c r="K216" s="70">
        <v>2</v>
      </c>
      <c r="L216" s="9">
        <v>40.9</v>
      </c>
      <c r="M216" s="15">
        <v>34038</v>
      </c>
      <c r="N216" s="50">
        <v>46272.93</v>
      </c>
      <c r="O216" s="99">
        <f>Проценты!$B$6</f>
        <v>0.98974533681403798</v>
      </c>
      <c r="P216" s="100">
        <f>Проценты!$B$7</f>
        <v>1.0254663185962401E-2</v>
      </c>
      <c r="Q216" s="18">
        <f t="shared" si="144"/>
        <v>1892562.84</v>
      </c>
      <c r="R216" s="9">
        <f t="shared" ref="R216:R279" si="150">L216*M216*O216</f>
        <v>1377878.13</v>
      </c>
      <c r="S216" s="9">
        <f t="shared" ref="S216:S279" si="151">L216*M216*P216</f>
        <v>14276.07</v>
      </c>
      <c r="T216" s="18">
        <f t="shared" si="145"/>
        <v>500408.64</v>
      </c>
      <c r="U216" s="51">
        <v>0</v>
      </c>
      <c r="V216" s="10">
        <v>44196</v>
      </c>
      <c r="W216" s="122" t="s">
        <v>63</v>
      </c>
      <c r="X216" s="122"/>
      <c r="Y216" s="122"/>
      <c r="Z216" s="122"/>
      <c r="AA216" s="122"/>
      <c r="AB216" s="122"/>
      <c r="AC216" s="122"/>
      <c r="AD216" s="9">
        <f t="shared" si="146"/>
        <v>40.9</v>
      </c>
      <c r="AE216" s="9">
        <f t="shared" si="147"/>
        <v>1892562.84</v>
      </c>
      <c r="AF216" s="9">
        <f t="shared" si="148"/>
        <v>0</v>
      </c>
      <c r="AG216" s="9">
        <f t="shared" si="149"/>
        <v>0</v>
      </c>
      <c r="AH216" s="122"/>
      <c r="AI216" s="122"/>
      <c r="AJ216" s="122"/>
      <c r="AK216" s="122"/>
      <c r="AL216" s="122"/>
      <c r="AM216" s="122"/>
      <c r="AN216" s="122"/>
      <c r="AO216" s="122"/>
      <c r="AP216" s="122"/>
      <c r="AQ216" s="122"/>
      <c r="AR216" s="122"/>
      <c r="AS216" s="122"/>
      <c r="AT216" s="122"/>
    </row>
    <row r="217" spans="1:46" hidden="1" x14ac:dyDescent="0.25">
      <c r="A217" s="122"/>
      <c r="B217" s="71" t="s">
        <v>18</v>
      </c>
      <c r="C217" s="6"/>
      <c r="D217" s="72" t="s">
        <v>21</v>
      </c>
      <c r="E217" s="13"/>
      <c r="F217" s="13"/>
      <c r="G217" s="13"/>
      <c r="H217" s="13"/>
      <c r="I217" s="7">
        <v>4</v>
      </c>
      <c r="J217" s="11">
        <v>1</v>
      </c>
      <c r="K217" s="70">
        <v>2</v>
      </c>
      <c r="L217" s="9">
        <v>34.35</v>
      </c>
      <c r="M217" s="15">
        <v>34038</v>
      </c>
      <c r="N217" s="50">
        <v>46272.93</v>
      </c>
      <c r="O217" s="99">
        <f>Проценты!$B$6</f>
        <v>0.98974533681403798</v>
      </c>
      <c r="P217" s="100">
        <f>Проценты!$B$7</f>
        <v>1.0254663185962401E-2</v>
      </c>
      <c r="Q217" s="18">
        <f t="shared" si="144"/>
        <v>1589475.15</v>
      </c>
      <c r="R217" s="9">
        <f t="shared" si="150"/>
        <v>1157215.49</v>
      </c>
      <c r="S217" s="9">
        <f t="shared" si="151"/>
        <v>11989.81</v>
      </c>
      <c r="T217" s="18">
        <f t="shared" si="145"/>
        <v>420269.85</v>
      </c>
      <c r="U217" s="51">
        <v>0</v>
      </c>
      <c r="V217" s="10">
        <v>44196</v>
      </c>
      <c r="W217" s="122"/>
      <c r="X217" s="122" t="s">
        <v>63</v>
      </c>
      <c r="Y217" s="122"/>
      <c r="Z217" s="122"/>
      <c r="AA217" s="122"/>
      <c r="AB217" s="122"/>
      <c r="AC217" s="122"/>
      <c r="AD217" s="9">
        <f t="shared" si="146"/>
        <v>0</v>
      </c>
      <c r="AE217" s="9">
        <f t="shared" si="147"/>
        <v>0</v>
      </c>
      <c r="AF217" s="9">
        <f t="shared" si="148"/>
        <v>34.35</v>
      </c>
      <c r="AG217" s="9">
        <f t="shared" si="149"/>
        <v>1589475.15</v>
      </c>
      <c r="AH217" s="122"/>
      <c r="AI217" s="122"/>
      <c r="AJ217" s="122"/>
      <c r="AK217" s="122"/>
      <c r="AL217" s="122"/>
      <c r="AM217" s="122"/>
      <c r="AN217" s="122"/>
      <c r="AO217" s="122"/>
      <c r="AP217" s="122"/>
      <c r="AQ217" s="122"/>
      <c r="AR217" s="122"/>
      <c r="AS217" s="122"/>
      <c r="AT217" s="122"/>
    </row>
    <row r="218" spans="1:46" hidden="1" x14ac:dyDescent="0.25">
      <c r="A218" s="122"/>
      <c r="B218" s="5" t="s">
        <v>19</v>
      </c>
      <c r="C218" s="6" t="s">
        <v>20</v>
      </c>
      <c r="D218" s="6"/>
      <c r="E218" s="6"/>
      <c r="F218" s="6"/>
      <c r="G218" s="6"/>
      <c r="H218" s="6"/>
      <c r="I218" s="7">
        <v>2</v>
      </c>
      <c r="J218" s="11">
        <v>1</v>
      </c>
      <c r="K218" s="70">
        <v>2</v>
      </c>
      <c r="L218" s="9">
        <v>34.299999999999997</v>
      </c>
      <c r="M218" s="15">
        <v>34038</v>
      </c>
      <c r="N218" s="50">
        <v>46272.93</v>
      </c>
      <c r="O218" s="99">
        <f>Проценты!$B$6</f>
        <v>0.98974533681403798</v>
      </c>
      <c r="P218" s="100">
        <f>Проценты!$B$7</f>
        <v>1.0254663185962401E-2</v>
      </c>
      <c r="Q218" s="18">
        <f t="shared" si="144"/>
        <v>1587161.5</v>
      </c>
      <c r="R218" s="9">
        <f t="shared" si="150"/>
        <v>1155531.05</v>
      </c>
      <c r="S218" s="9">
        <f t="shared" si="151"/>
        <v>11972.35</v>
      </c>
      <c r="T218" s="18">
        <f t="shared" si="145"/>
        <v>419658.1</v>
      </c>
      <c r="U218" s="51">
        <v>0</v>
      </c>
      <c r="V218" s="10">
        <v>44196</v>
      </c>
      <c r="W218" s="122" t="s">
        <v>63</v>
      </c>
      <c r="X218" s="122"/>
      <c r="Y218" s="122"/>
      <c r="Z218" s="122"/>
      <c r="AA218" s="122"/>
      <c r="AB218" s="122"/>
      <c r="AC218" s="122"/>
      <c r="AD218" s="9">
        <f t="shared" si="146"/>
        <v>34.299999999999997</v>
      </c>
      <c r="AE218" s="9">
        <f t="shared" si="147"/>
        <v>1587161.5</v>
      </c>
      <c r="AF218" s="9">
        <f t="shared" si="148"/>
        <v>0</v>
      </c>
      <c r="AG218" s="9">
        <f t="shared" si="149"/>
        <v>0</v>
      </c>
      <c r="AH218" s="122"/>
      <c r="AI218" s="122"/>
      <c r="AJ218" s="122"/>
      <c r="AK218" s="122"/>
      <c r="AL218" s="122"/>
      <c r="AM218" s="122"/>
      <c r="AN218" s="122"/>
      <c r="AO218" s="122"/>
      <c r="AP218" s="122"/>
      <c r="AQ218" s="122"/>
      <c r="AR218" s="122"/>
      <c r="AS218" s="122"/>
      <c r="AT218" s="122"/>
    </row>
    <row r="219" spans="1:46" x14ac:dyDescent="0.25">
      <c r="A219" s="122">
        <v>17</v>
      </c>
      <c r="B219" s="5" t="s">
        <v>151</v>
      </c>
      <c r="C219" s="6"/>
      <c r="D219" s="6"/>
      <c r="E219" s="6"/>
      <c r="F219" s="6"/>
      <c r="G219" s="6"/>
      <c r="H219" s="6"/>
      <c r="I219" s="7">
        <f>SUM(I220:I225)</f>
        <v>9</v>
      </c>
      <c r="J219" s="7">
        <f t="shared" ref="J219:L219" si="152">SUM(J220:J225)</f>
        <v>6</v>
      </c>
      <c r="K219" s="7">
        <f t="shared" si="152"/>
        <v>9</v>
      </c>
      <c r="L219" s="8">
        <f t="shared" si="152"/>
        <v>152.69999999999999</v>
      </c>
      <c r="M219" s="15">
        <v>34038</v>
      </c>
      <c r="N219" s="50">
        <v>46272.93</v>
      </c>
      <c r="O219" s="99">
        <f>Проценты!$B$6</f>
        <v>0.98974533681403798</v>
      </c>
      <c r="P219" s="100">
        <f>Проценты!$B$7</f>
        <v>1.0254663185962401E-2</v>
      </c>
      <c r="Q219" s="8">
        <f t="shared" ref="Q219:U219" si="153">SUM(Q220:Q225)</f>
        <v>7065876.4100000001</v>
      </c>
      <c r="R219" s="9">
        <f t="shared" si="150"/>
        <v>5144302.9400000004</v>
      </c>
      <c r="S219" s="9">
        <f t="shared" si="151"/>
        <v>53299.66</v>
      </c>
      <c r="T219" s="8">
        <f t="shared" si="153"/>
        <v>1868273.81</v>
      </c>
      <c r="U219" s="8">
        <f t="shared" si="153"/>
        <v>0</v>
      </c>
      <c r="V219" s="10">
        <v>44196</v>
      </c>
      <c r="W219" s="122"/>
      <c r="X219" s="122"/>
      <c r="Y219" s="122"/>
      <c r="Z219" s="122"/>
      <c r="AA219" s="122"/>
      <c r="AB219" s="122"/>
      <c r="AC219" s="122"/>
      <c r="AD219" s="8">
        <f t="shared" ref="AD219:AP219" si="154">SUM(AD220:AD225)</f>
        <v>77.7</v>
      </c>
      <c r="AE219" s="8">
        <f t="shared" si="154"/>
        <v>3595406.66</v>
      </c>
      <c r="AF219" s="8">
        <f t="shared" si="154"/>
        <v>75</v>
      </c>
      <c r="AG219" s="8">
        <f t="shared" si="154"/>
        <v>3470469.75</v>
      </c>
      <c r="AH219" s="8">
        <f t="shared" si="154"/>
        <v>0</v>
      </c>
      <c r="AI219" s="8">
        <f t="shared" si="154"/>
        <v>0</v>
      </c>
      <c r="AJ219" s="8">
        <f t="shared" si="154"/>
        <v>0</v>
      </c>
      <c r="AK219" s="8">
        <f t="shared" si="154"/>
        <v>0</v>
      </c>
      <c r="AL219" s="8">
        <f t="shared" si="154"/>
        <v>0</v>
      </c>
      <c r="AM219" s="8">
        <f t="shared" si="154"/>
        <v>0</v>
      </c>
      <c r="AN219" s="8">
        <f t="shared" si="154"/>
        <v>0</v>
      </c>
      <c r="AO219" s="8">
        <f t="shared" si="154"/>
        <v>0</v>
      </c>
      <c r="AP219" s="8">
        <f t="shared" si="154"/>
        <v>0</v>
      </c>
      <c r="AQ219" s="122"/>
      <c r="AR219" s="122"/>
      <c r="AS219" s="122"/>
      <c r="AT219" s="122"/>
    </row>
    <row r="220" spans="1:46" hidden="1" x14ac:dyDescent="0.25">
      <c r="A220" s="122"/>
      <c r="B220" s="5" t="s">
        <v>14</v>
      </c>
      <c r="C220" s="6"/>
      <c r="D220" s="13" t="s">
        <v>21</v>
      </c>
      <c r="E220" s="13"/>
      <c r="F220" s="13"/>
      <c r="G220" s="13"/>
      <c r="H220" s="13"/>
      <c r="I220" s="73">
        <v>2</v>
      </c>
      <c r="J220" s="11">
        <v>1</v>
      </c>
      <c r="K220" s="73">
        <v>3</v>
      </c>
      <c r="L220" s="51">
        <v>37.700000000000003</v>
      </c>
      <c r="M220" s="15">
        <v>34038</v>
      </c>
      <c r="N220" s="50">
        <v>46272.93</v>
      </c>
      <c r="O220" s="99">
        <f>Проценты!$B$6</f>
        <v>0.98974533681403798</v>
      </c>
      <c r="P220" s="100">
        <f>Проценты!$B$7</f>
        <v>1.0254663185962401E-2</v>
      </c>
      <c r="Q220" s="18">
        <f t="shared" ref="Q220:Q225" si="155">L220*N220</f>
        <v>1744489.46</v>
      </c>
      <c r="R220" s="9">
        <f t="shared" si="150"/>
        <v>1270073.48</v>
      </c>
      <c r="S220" s="9">
        <f t="shared" si="151"/>
        <v>13159.12</v>
      </c>
      <c r="T220" s="18">
        <f t="shared" ref="T220:T225" si="156">Q220-R220-S220-U220</f>
        <v>461256.86</v>
      </c>
      <c r="U220" s="51">
        <v>0</v>
      </c>
      <c r="V220" s="10">
        <v>44196</v>
      </c>
      <c r="W220" s="122"/>
      <c r="X220" s="122" t="s">
        <v>63</v>
      </c>
      <c r="Y220" s="122"/>
      <c r="Z220" s="122"/>
      <c r="AA220" s="122"/>
      <c r="AB220" s="122"/>
      <c r="AC220" s="122"/>
      <c r="AD220" s="9">
        <f t="shared" ref="AD220:AD225" si="157">IF(W220&gt;0,L220,0)</f>
        <v>0</v>
      </c>
      <c r="AE220" s="9">
        <f t="shared" ref="AE220:AE225" si="158">IF(W220&gt;0,Q220,0)</f>
        <v>0</v>
      </c>
      <c r="AF220" s="9">
        <f t="shared" ref="AF220:AF225" si="159">IF(X220&gt;0,L220,0)</f>
        <v>37.700000000000003</v>
      </c>
      <c r="AG220" s="9">
        <f t="shared" ref="AG220:AG225" si="160">IF(X220&gt;0,Q220,0)</f>
        <v>1744489.46</v>
      </c>
      <c r="AH220" s="122"/>
      <c r="AI220" s="122"/>
      <c r="AJ220" s="122"/>
      <c r="AK220" s="122"/>
      <c r="AL220" s="122"/>
      <c r="AM220" s="122"/>
      <c r="AN220" s="122"/>
      <c r="AO220" s="122"/>
      <c r="AP220" s="122"/>
      <c r="AQ220" s="122"/>
      <c r="AR220" s="122"/>
      <c r="AS220" s="122"/>
      <c r="AT220" s="122"/>
    </row>
    <row r="221" spans="1:46" hidden="1" x14ac:dyDescent="0.25">
      <c r="A221" s="122"/>
      <c r="B221" s="5" t="s">
        <v>15</v>
      </c>
      <c r="C221" s="6"/>
      <c r="D221" s="13" t="s">
        <v>21</v>
      </c>
      <c r="E221" s="13"/>
      <c r="F221" s="13"/>
      <c r="G221" s="13"/>
      <c r="H221" s="13"/>
      <c r="I221" s="73">
        <v>1</v>
      </c>
      <c r="J221" s="11">
        <v>1</v>
      </c>
      <c r="K221" s="73">
        <v>2</v>
      </c>
      <c r="L221" s="51">
        <v>37.299999999999997</v>
      </c>
      <c r="M221" s="15">
        <v>34038</v>
      </c>
      <c r="N221" s="50">
        <v>46272.93</v>
      </c>
      <c r="O221" s="99">
        <f>Проценты!$B$6</f>
        <v>0.98974533681403798</v>
      </c>
      <c r="P221" s="100">
        <f>Проценты!$B$7</f>
        <v>1.0254663185962401E-2</v>
      </c>
      <c r="Q221" s="18">
        <f t="shared" si="155"/>
        <v>1725980.29</v>
      </c>
      <c r="R221" s="9">
        <f t="shared" si="150"/>
        <v>1256597.8999999999</v>
      </c>
      <c r="S221" s="9">
        <f t="shared" si="151"/>
        <v>13019.5</v>
      </c>
      <c r="T221" s="18">
        <f t="shared" si="156"/>
        <v>456362.89</v>
      </c>
      <c r="U221" s="51">
        <v>0</v>
      </c>
      <c r="V221" s="10">
        <v>44196</v>
      </c>
      <c r="W221" s="122"/>
      <c r="X221" s="122" t="s">
        <v>63</v>
      </c>
      <c r="Y221" s="122"/>
      <c r="Z221" s="122"/>
      <c r="AA221" s="122"/>
      <c r="AB221" s="122"/>
      <c r="AC221" s="122"/>
      <c r="AD221" s="9">
        <f t="shared" si="157"/>
        <v>0</v>
      </c>
      <c r="AE221" s="9">
        <f t="shared" si="158"/>
        <v>0</v>
      </c>
      <c r="AF221" s="9">
        <f t="shared" si="159"/>
        <v>37.299999999999997</v>
      </c>
      <c r="AG221" s="9">
        <f t="shared" si="160"/>
        <v>1725980.29</v>
      </c>
      <c r="AH221" s="122"/>
      <c r="AI221" s="122"/>
      <c r="AJ221" s="122"/>
      <c r="AK221" s="122"/>
      <c r="AL221" s="122"/>
      <c r="AM221" s="122"/>
      <c r="AN221" s="122"/>
      <c r="AO221" s="122"/>
      <c r="AP221" s="122"/>
      <c r="AQ221" s="122"/>
      <c r="AR221" s="122"/>
      <c r="AS221" s="122"/>
      <c r="AT221" s="122"/>
    </row>
    <row r="222" spans="1:46" hidden="1" x14ac:dyDescent="0.25">
      <c r="A222" s="122"/>
      <c r="B222" s="5" t="s">
        <v>16</v>
      </c>
      <c r="C222" s="6" t="s">
        <v>20</v>
      </c>
      <c r="D222" s="6"/>
      <c r="E222" s="6"/>
      <c r="F222" s="6"/>
      <c r="G222" s="6"/>
      <c r="H222" s="6"/>
      <c r="I222" s="73">
        <v>2</v>
      </c>
      <c r="J222" s="11">
        <v>1</v>
      </c>
      <c r="K222" s="73">
        <v>1</v>
      </c>
      <c r="L222" s="51">
        <v>19.399999999999999</v>
      </c>
      <c r="M222" s="15">
        <v>34038</v>
      </c>
      <c r="N222" s="50">
        <v>46272.93</v>
      </c>
      <c r="O222" s="99">
        <f>Проценты!$B$6</f>
        <v>0.98974533681403798</v>
      </c>
      <c r="P222" s="100">
        <f>Проценты!$B$7</f>
        <v>1.0254663185962401E-2</v>
      </c>
      <c r="Q222" s="18">
        <f t="shared" si="155"/>
        <v>897694.84</v>
      </c>
      <c r="R222" s="9">
        <f t="shared" si="150"/>
        <v>653565.66</v>
      </c>
      <c r="S222" s="9">
        <f t="shared" si="151"/>
        <v>6771.54</v>
      </c>
      <c r="T222" s="18">
        <f t="shared" si="156"/>
        <v>237357.64</v>
      </c>
      <c r="U222" s="51">
        <v>0</v>
      </c>
      <c r="V222" s="10">
        <v>44196</v>
      </c>
      <c r="W222" s="122" t="s">
        <v>63</v>
      </c>
      <c r="X222" s="122"/>
      <c r="Y222" s="122"/>
      <c r="Z222" s="122"/>
      <c r="AA222" s="122"/>
      <c r="AB222" s="122"/>
      <c r="AC222" s="122"/>
      <c r="AD222" s="9">
        <f t="shared" si="157"/>
        <v>19.399999999999999</v>
      </c>
      <c r="AE222" s="9">
        <f t="shared" si="158"/>
        <v>897694.84</v>
      </c>
      <c r="AF222" s="9">
        <f t="shared" si="159"/>
        <v>0</v>
      </c>
      <c r="AG222" s="9">
        <f t="shared" si="160"/>
        <v>0</v>
      </c>
      <c r="AH222" s="122"/>
      <c r="AI222" s="122"/>
      <c r="AJ222" s="122"/>
      <c r="AK222" s="122"/>
      <c r="AL222" s="122"/>
      <c r="AM222" s="122"/>
      <c r="AN222" s="122"/>
      <c r="AO222" s="122"/>
      <c r="AP222" s="122"/>
      <c r="AQ222" s="122"/>
      <c r="AR222" s="122"/>
      <c r="AS222" s="122"/>
      <c r="AT222" s="122"/>
    </row>
    <row r="223" spans="1:46" hidden="1" x14ac:dyDescent="0.25">
      <c r="A223" s="122"/>
      <c r="B223" s="5" t="s">
        <v>19</v>
      </c>
      <c r="C223" s="6" t="s">
        <v>20</v>
      </c>
      <c r="D223" s="6"/>
      <c r="E223" s="6"/>
      <c r="F223" s="6"/>
      <c r="G223" s="6"/>
      <c r="H223" s="6"/>
      <c r="I223" s="73">
        <v>1</v>
      </c>
      <c r="J223" s="11">
        <v>1</v>
      </c>
      <c r="K223" s="73">
        <v>1</v>
      </c>
      <c r="L223" s="51">
        <v>21</v>
      </c>
      <c r="M223" s="15">
        <v>34038</v>
      </c>
      <c r="N223" s="50">
        <v>46272.93</v>
      </c>
      <c r="O223" s="99">
        <f>Проценты!$B$6</f>
        <v>0.98974533681403798</v>
      </c>
      <c r="P223" s="100">
        <f>Проценты!$B$7</f>
        <v>1.0254663185962401E-2</v>
      </c>
      <c r="Q223" s="18">
        <f t="shared" si="155"/>
        <v>971731.53</v>
      </c>
      <c r="R223" s="9">
        <f t="shared" si="150"/>
        <v>707467.99</v>
      </c>
      <c r="S223" s="9">
        <f t="shared" si="151"/>
        <v>7330.01</v>
      </c>
      <c r="T223" s="18">
        <f t="shared" si="156"/>
        <v>256933.53</v>
      </c>
      <c r="U223" s="51">
        <v>0</v>
      </c>
      <c r="V223" s="10">
        <v>44196</v>
      </c>
      <c r="W223" s="122" t="s">
        <v>63</v>
      </c>
      <c r="X223" s="122"/>
      <c r="Y223" s="122"/>
      <c r="Z223" s="122"/>
      <c r="AA223" s="122"/>
      <c r="AB223" s="122"/>
      <c r="AC223" s="122"/>
      <c r="AD223" s="9">
        <f t="shared" si="157"/>
        <v>21</v>
      </c>
      <c r="AE223" s="9">
        <f t="shared" si="158"/>
        <v>971731.53</v>
      </c>
      <c r="AF223" s="9">
        <f t="shared" si="159"/>
        <v>0</v>
      </c>
      <c r="AG223" s="9">
        <f t="shared" si="160"/>
        <v>0</v>
      </c>
      <c r="AH223" s="122"/>
      <c r="AI223" s="122"/>
      <c r="AJ223" s="122"/>
      <c r="AK223" s="122"/>
      <c r="AL223" s="122"/>
      <c r="AM223" s="122"/>
      <c r="AN223" s="122"/>
      <c r="AO223" s="122"/>
      <c r="AP223" s="122"/>
      <c r="AQ223" s="122"/>
      <c r="AR223" s="122"/>
      <c r="AS223" s="122"/>
      <c r="AT223" s="122"/>
    </row>
    <row r="224" spans="1:46" hidden="1" x14ac:dyDescent="0.25">
      <c r="A224" s="122"/>
      <c r="B224" s="5" t="s">
        <v>22</v>
      </c>
      <c r="C224" s="6" t="s">
        <v>20</v>
      </c>
      <c r="D224" s="6"/>
      <c r="E224" s="6"/>
      <c r="F224" s="6"/>
      <c r="G224" s="6"/>
      <c r="H224" s="6"/>
      <c r="I224" s="73">
        <v>1</v>
      </c>
      <c r="J224" s="11">
        <v>1</v>
      </c>
      <c r="K224" s="73">
        <v>1</v>
      </c>
      <c r="L224" s="51">
        <v>18.8</v>
      </c>
      <c r="M224" s="15">
        <v>34038</v>
      </c>
      <c r="N224" s="50">
        <v>46272.93</v>
      </c>
      <c r="O224" s="99">
        <f>Проценты!$B$6</f>
        <v>0.98974533681403798</v>
      </c>
      <c r="P224" s="100">
        <f>Проценты!$B$7</f>
        <v>1.0254663185962401E-2</v>
      </c>
      <c r="Q224" s="18">
        <f t="shared" si="155"/>
        <v>869931.08</v>
      </c>
      <c r="R224" s="9">
        <f t="shared" si="150"/>
        <v>633352.29</v>
      </c>
      <c r="S224" s="9">
        <f t="shared" si="151"/>
        <v>6562.11</v>
      </c>
      <c r="T224" s="18">
        <f t="shared" si="156"/>
        <v>230016.68</v>
      </c>
      <c r="U224" s="51">
        <v>0</v>
      </c>
      <c r="V224" s="10">
        <v>44196</v>
      </c>
      <c r="W224" s="122" t="s">
        <v>63</v>
      </c>
      <c r="X224" s="122"/>
      <c r="Y224" s="122"/>
      <c r="Z224" s="122"/>
      <c r="AA224" s="122"/>
      <c r="AB224" s="122"/>
      <c r="AC224" s="122"/>
      <c r="AD224" s="9">
        <f t="shared" si="157"/>
        <v>18.8</v>
      </c>
      <c r="AE224" s="9">
        <f t="shared" si="158"/>
        <v>869931.08</v>
      </c>
      <c r="AF224" s="9">
        <f t="shared" si="159"/>
        <v>0</v>
      </c>
      <c r="AG224" s="9">
        <f t="shared" si="160"/>
        <v>0</v>
      </c>
      <c r="AH224" s="122"/>
      <c r="AI224" s="122"/>
      <c r="AJ224" s="122"/>
      <c r="AK224" s="122"/>
      <c r="AL224" s="122"/>
      <c r="AM224" s="122"/>
      <c r="AN224" s="122"/>
      <c r="AO224" s="122"/>
      <c r="AP224" s="122"/>
      <c r="AQ224" s="122"/>
      <c r="AR224" s="122"/>
      <c r="AS224" s="122"/>
      <c r="AT224" s="122"/>
    </row>
    <row r="225" spans="1:46" hidden="1" x14ac:dyDescent="0.25">
      <c r="A225" s="122"/>
      <c r="B225" s="5" t="s">
        <v>23</v>
      </c>
      <c r="C225" s="6" t="s">
        <v>20</v>
      </c>
      <c r="D225" s="6"/>
      <c r="E225" s="6"/>
      <c r="F225" s="6"/>
      <c r="G225" s="6"/>
      <c r="H225" s="6"/>
      <c r="I225" s="73">
        <v>2</v>
      </c>
      <c r="J225" s="11">
        <v>1</v>
      </c>
      <c r="K225" s="73">
        <v>1</v>
      </c>
      <c r="L225" s="51">
        <v>18.5</v>
      </c>
      <c r="M225" s="15">
        <v>34038</v>
      </c>
      <c r="N225" s="50">
        <v>46272.93</v>
      </c>
      <c r="O225" s="99">
        <f>Проценты!$B$6</f>
        <v>0.98974533681403798</v>
      </c>
      <c r="P225" s="100">
        <f>Проценты!$B$7</f>
        <v>1.0254663185962401E-2</v>
      </c>
      <c r="Q225" s="18">
        <f t="shared" si="155"/>
        <v>856049.21</v>
      </c>
      <c r="R225" s="9">
        <f t="shared" si="150"/>
        <v>623245.61</v>
      </c>
      <c r="S225" s="9">
        <f t="shared" si="151"/>
        <v>6457.39</v>
      </c>
      <c r="T225" s="18">
        <f t="shared" si="156"/>
        <v>226346.21</v>
      </c>
      <c r="U225" s="51">
        <v>0</v>
      </c>
      <c r="V225" s="10">
        <v>44196</v>
      </c>
      <c r="W225" s="122" t="s">
        <v>63</v>
      </c>
      <c r="X225" s="122"/>
      <c r="Y225" s="122"/>
      <c r="Z225" s="122"/>
      <c r="AA225" s="122"/>
      <c r="AB225" s="122"/>
      <c r="AC225" s="122"/>
      <c r="AD225" s="9">
        <f t="shared" si="157"/>
        <v>18.5</v>
      </c>
      <c r="AE225" s="9">
        <f t="shared" si="158"/>
        <v>856049.21</v>
      </c>
      <c r="AF225" s="9">
        <f t="shared" si="159"/>
        <v>0</v>
      </c>
      <c r="AG225" s="9">
        <f t="shared" si="160"/>
        <v>0</v>
      </c>
      <c r="AH225" s="122"/>
      <c r="AI225" s="122"/>
      <c r="AJ225" s="122"/>
      <c r="AK225" s="122"/>
      <c r="AL225" s="122"/>
      <c r="AM225" s="122"/>
      <c r="AN225" s="122"/>
      <c r="AO225" s="122"/>
      <c r="AP225" s="122"/>
      <c r="AQ225" s="122"/>
      <c r="AR225" s="122"/>
      <c r="AS225" s="122"/>
      <c r="AT225" s="122"/>
    </row>
    <row r="226" spans="1:46" s="20" customFormat="1" x14ac:dyDescent="0.25">
      <c r="A226" s="11">
        <v>18</v>
      </c>
      <c r="B226" s="12" t="s">
        <v>152</v>
      </c>
      <c r="C226" s="13"/>
      <c r="D226" s="13"/>
      <c r="E226" s="13"/>
      <c r="F226" s="13"/>
      <c r="G226" s="13"/>
      <c r="H226" s="13"/>
      <c r="I226" s="14">
        <f>SUM(I227:I234)</f>
        <v>22</v>
      </c>
      <c r="J226" s="14">
        <f t="shared" ref="J226:L226" si="161">SUM(J227:J234)</f>
        <v>8</v>
      </c>
      <c r="K226" s="15">
        <f t="shared" si="161"/>
        <v>12</v>
      </c>
      <c r="L226" s="15">
        <f t="shared" si="161"/>
        <v>180.2</v>
      </c>
      <c r="M226" s="15">
        <v>34038</v>
      </c>
      <c r="N226" s="50">
        <v>46272.93</v>
      </c>
      <c r="O226" s="99">
        <f>Проценты!$B$6</f>
        <v>0.98974533681403798</v>
      </c>
      <c r="P226" s="100">
        <f>Проценты!$B$7</f>
        <v>1.0254663185962401E-2</v>
      </c>
      <c r="Q226" s="15">
        <f t="shared" ref="Q226:U226" si="162">SUM(Q227:Q234)</f>
        <v>8338381.9800000004</v>
      </c>
      <c r="R226" s="9">
        <f t="shared" si="150"/>
        <v>6070749.1100000003</v>
      </c>
      <c r="S226" s="9">
        <f t="shared" si="151"/>
        <v>62898.49</v>
      </c>
      <c r="T226" s="15">
        <f t="shared" si="162"/>
        <v>2204734.38</v>
      </c>
      <c r="U226" s="15">
        <f t="shared" si="162"/>
        <v>0</v>
      </c>
      <c r="V226" s="16">
        <v>44196</v>
      </c>
      <c r="W226" s="11"/>
      <c r="X226" s="11"/>
      <c r="Y226" s="11"/>
      <c r="Z226" s="11"/>
      <c r="AA226" s="11"/>
      <c r="AB226" s="11"/>
      <c r="AC226" s="11"/>
      <c r="AD226" s="15">
        <f t="shared" ref="AD226:AP226" si="163">SUM(AD227:AD234)</f>
        <v>146.1</v>
      </c>
      <c r="AE226" s="15">
        <f t="shared" si="163"/>
        <v>6760475.0700000003</v>
      </c>
      <c r="AF226" s="15">
        <f t="shared" si="163"/>
        <v>34.1</v>
      </c>
      <c r="AG226" s="15">
        <f t="shared" si="163"/>
        <v>1577906.91</v>
      </c>
      <c r="AH226" s="15">
        <f t="shared" si="163"/>
        <v>0</v>
      </c>
      <c r="AI226" s="15">
        <f t="shared" si="163"/>
        <v>0</v>
      </c>
      <c r="AJ226" s="15">
        <f t="shared" si="163"/>
        <v>0</v>
      </c>
      <c r="AK226" s="15">
        <f t="shared" si="163"/>
        <v>0</v>
      </c>
      <c r="AL226" s="15">
        <f t="shared" si="163"/>
        <v>0</v>
      </c>
      <c r="AM226" s="15">
        <f t="shared" si="163"/>
        <v>0</v>
      </c>
      <c r="AN226" s="15">
        <f t="shared" si="163"/>
        <v>0</v>
      </c>
      <c r="AO226" s="15">
        <f t="shared" si="163"/>
        <v>0</v>
      </c>
      <c r="AP226" s="15">
        <f t="shared" si="163"/>
        <v>0</v>
      </c>
      <c r="AQ226" s="11"/>
      <c r="AR226" s="11"/>
      <c r="AS226" s="11"/>
      <c r="AT226" s="11"/>
    </row>
    <row r="227" spans="1:46" hidden="1" x14ac:dyDescent="0.25">
      <c r="A227" s="122"/>
      <c r="B227" s="5" t="s">
        <v>14</v>
      </c>
      <c r="C227" s="6"/>
      <c r="D227" s="13" t="s">
        <v>21</v>
      </c>
      <c r="E227" s="13"/>
      <c r="F227" s="13"/>
      <c r="G227" s="13"/>
      <c r="H227" s="13"/>
      <c r="I227" s="7">
        <v>1</v>
      </c>
      <c r="J227" s="11">
        <v>1</v>
      </c>
      <c r="K227" s="122">
        <v>1</v>
      </c>
      <c r="L227" s="51">
        <v>14.8</v>
      </c>
      <c r="M227" s="15">
        <v>34038</v>
      </c>
      <c r="N227" s="50">
        <v>46272.93</v>
      </c>
      <c r="O227" s="99">
        <f>Проценты!$B$6</f>
        <v>0.98974533681403798</v>
      </c>
      <c r="P227" s="100">
        <f>Проценты!$B$7</f>
        <v>1.0254663185962401E-2</v>
      </c>
      <c r="Q227" s="18">
        <f t="shared" ref="Q227:Q234" si="164">L227*N227</f>
        <v>684839.36</v>
      </c>
      <c r="R227" s="9">
        <f t="shared" si="150"/>
        <v>498596.49</v>
      </c>
      <c r="S227" s="9">
        <f t="shared" si="151"/>
        <v>5165.91</v>
      </c>
      <c r="T227" s="18">
        <f t="shared" ref="T227:T234" si="165">Q227-R227-S227-U227</f>
        <v>181076.96</v>
      </c>
      <c r="U227" s="51">
        <v>0</v>
      </c>
      <c r="V227" s="10">
        <v>44196</v>
      </c>
      <c r="W227" s="122"/>
      <c r="X227" s="122" t="s">
        <v>63</v>
      </c>
      <c r="Y227" s="122"/>
      <c r="Z227" s="122"/>
      <c r="AA227" s="122"/>
      <c r="AB227" s="122"/>
      <c r="AC227" s="122"/>
      <c r="AD227" s="9">
        <f t="shared" ref="AD227:AD234" si="166">IF(W227&gt;0,L227,0)</f>
        <v>0</v>
      </c>
      <c r="AE227" s="9">
        <f t="shared" ref="AE227:AE234" si="167">IF(W227&gt;0,Q227,0)</f>
        <v>0</v>
      </c>
      <c r="AF227" s="9">
        <f t="shared" ref="AF227:AF234" si="168">IF(X227&gt;0,L227,0)</f>
        <v>14.8</v>
      </c>
      <c r="AG227" s="9">
        <f t="shared" ref="AG227:AG234" si="169">IF(X227&gt;0,Q227,0)</f>
        <v>684839.36</v>
      </c>
      <c r="AH227" s="122"/>
      <c r="AI227" s="122"/>
      <c r="AJ227" s="122"/>
      <c r="AK227" s="122"/>
      <c r="AL227" s="122"/>
      <c r="AM227" s="122"/>
      <c r="AN227" s="122"/>
      <c r="AO227" s="122"/>
      <c r="AP227" s="122"/>
      <c r="AQ227" s="122"/>
      <c r="AR227" s="122"/>
      <c r="AS227" s="122"/>
      <c r="AT227" s="122"/>
    </row>
    <row r="228" spans="1:46" hidden="1" x14ac:dyDescent="0.25">
      <c r="A228" s="122"/>
      <c r="B228" s="5" t="s">
        <v>16</v>
      </c>
      <c r="C228" s="6" t="s">
        <v>20</v>
      </c>
      <c r="D228" s="6"/>
      <c r="E228" s="6"/>
      <c r="F228" s="6"/>
      <c r="G228" s="6"/>
      <c r="H228" s="6"/>
      <c r="I228" s="7">
        <v>4</v>
      </c>
      <c r="J228" s="11">
        <v>1</v>
      </c>
      <c r="K228" s="122">
        <v>2</v>
      </c>
      <c r="L228" s="51">
        <v>33.1</v>
      </c>
      <c r="M228" s="15">
        <v>34038</v>
      </c>
      <c r="N228" s="50">
        <v>46272.93</v>
      </c>
      <c r="O228" s="99">
        <f>Проценты!$B$6</f>
        <v>0.98974533681403798</v>
      </c>
      <c r="P228" s="100">
        <f>Проценты!$B$7</f>
        <v>1.0254663185962401E-2</v>
      </c>
      <c r="Q228" s="18">
        <f t="shared" si="164"/>
        <v>1531633.98</v>
      </c>
      <c r="R228" s="9">
        <f t="shared" si="150"/>
        <v>1115104.3</v>
      </c>
      <c r="S228" s="9">
        <f t="shared" si="151"/>
        <v>11553.5</v>
      </c>
      <c r="T228" s="18">
        <f t="shared" si="165"/>
        <v>404976.18</v>
      </c>
      <c r="U228" s="51">
        <v>0</v>
      </c>
      <c r="V228" s="10">
        <v>44196</v>
      </c>
      <c r="W228" s="122" t="s">
        <v>63</v>
      </c>
      <c r="X228" s="122"/>
      <c r="Y228" s="122"/>
      <c r="Z228" s="122"/>
      <c r="AA228" s="122"/>
      <c r="AB228" s="122"/>
      <c r="AC228" s="122"/>
      <c r="AD228" s="9">
        <f t="shared" si="166"/>
        <v>33.1</v>
      </c>
      <c r="AE228" s="9">
        <f t="shared" si="167"/>
        <v>1531633.98</v>
      </c>
      <c r="AF228" s="9">
        <f t="shared" si="168"/>
        <v>0</v>
      </c>
      <c r="AG228" s="9">
        <f t="shared" si="169"/>
        <v>0</v>
      </c>
      <c r="AH228" s="122"/>
      <c r="AI228" s="122"/>
      <c r="AJ228" s="122"/>
      <c r="AK228" s="122"/>
      <c r="AL228" s="122"/>
      <c r="AM228" s="122"/>
      <c r="AN228" s="122"/>
      <c r="AO228" s="122"/>
      <c r="AP228" s="122"/>
      <c r="AQ228" s="122"/>
      <c r="AR228" s="122"/>
      <c r="AS228" s="122"/>
      <c r="AT228" s="122"/>
    </row>
    <row r="229" spans="1:46" hidden="1" x14ac:dyDescent="0.25">
      <c r="A229" s="122"/>
      <c r="B229" s="5" t="s">
        <v>25</v>
      </c>
      <c r="C229" s="6" t="s">
        <v>20</v>
      </c>
      <c r="D229" s="6"/>
      <c r="E229" s="6"/>
      <c r="F229" s="6"/>
      <c r="G229" s="6"/>
      <c r="H229" s="6"/>
      <c r="I229" s="7">
        <v>1</v>
      </c>
      <c r="J229" s="11">
        <v>1</v>
      </c>
      <c r="K229" s="122">
        <v>1</v>
      </c>
      <c r="L229" s="9">
        <v>10.7</v>
      </c>
      <c r="M229" s="15">
        <v>34038</v>
      </c>
      <c r="N229" s="50">
        <v>46272.93</v>
      </c>
      <c r="O229" s="99">
        <f>Проценты!$B$6</f>
        <v>0.98974533681403798</v>
      </c>
      <c r="P229" s="100">
        <f>Проценты!$B$7</f>
        <v>1.0254663185962401E-2</v>
      </c>
      <c r="Q229" s="18">
        <f t="shared" si="164"/>
        <v>495120.35</v>
      </c>
      <c r="R229" s="9">
        <f t="shared" si="150"/>
        <v>360471.78</v>
      </c>
      <c r="S229" s="9">
        <f t="shared" si="151"/>
        <v>3734.82</v>
      </c>
      <c r="T229" s="18">
        <f t="shared" si="165"/>
        <v>130913.75</v>
      </c>
      <c r="U229" s="51">
        <v>0</v>
      </c>
      <c r="V229" s="10">
        <v>44196</v>
      </c>
      <c r="W229" s="122" t="s">
        <v>63</v>
      </c>
      <c r="X229" s="122"/>
      <c r="Y229" s="122"/>
      <c r="Z229" s="122"/>
      <c r="AA229" s="122"/>
      <c r="AB229" s="122"/>
      <c r="AC229" s="122"/>
      <c r="AD229" s="9">
        <f t="shared" si="166"/>
        <v>10.7</v>
      </c>
      <c r="AE229" s="9">
        <f t="shared" si="167"/>
        <v>495120.35</v>
      </c>
      <c r="AF229" s="9">
        <f t="shared" si="168"/>
        <v>0</v>
      </c>
      <c r="AG229" s="9">
        <f t="shared" si="169"/>
        <v>0</v>
      </c>
      <c r="AH229" s="122"/>
      <c r="AI229" s="122"/>
      <c r="AJ229" s="122"/>
      <c r="AK229" s="122"/>
      <c r="AL229" s="122"/>
      <c r="AM229" s="122"/>
      <c r="AN229" s="122"/>
      <c r="AO229" s="122"/>
      <c r="AP229" s="122"/>
      <c r="AQ229" s="122"/>
      <c r="AR229" s="122"/>
      <c r="AS229" s="122"/>
      <c r="AT229" s="122"/>
    </row>
    <row r="230" spans="1:46" hidden="1" x14ac:dyDescent="0.25">
      <c r="A230" s="122"/>
      <c r="B230" s="5" t="s">
        <v>26</v>
      </c>
      <c r="C230" s="6" t="s">
        <v>20</v>
      </c>
      <c r="D230" s="6"/>
      <c r="E230" s="6"/>
      <c r="F230" s="6"/>
      <c r="G230" s="6"/>
      <c r="H230" s="6"/>
      <c r="I230" s="7">
        <v>2</v>
      </c>
      <c r="J230" s="11">
        <v>1</v>
      </c>
      <c r="K230" s="122">
        <v>1</v>
      </c>
      <c r="L230" s="9">
        <v>18.8</v>
      </c>
      <c r="M230" s="15">
        <v>34038</v>
      </c>
      <c r="N230" s="50">
        <v>46272.93</v>
      </c>
      <c r="O230" s="99">
        <f>Проценты!$B$6</f>
        <v>0.98974533681403798</v>
      </c>
      <c r="P230" s="100">
        <f>Проценты!$B$7</f>
        <v>1.0254663185962401E-2</v>
      </c>
      <c r="Q230" s="18">
        <f t="shared" si="164"/>
        <v>869931.08</v>
      </c>
      <c r="R230" s="9">
        <f t="shared" si="150"/>
        <v>633352.29</v>
      </c>
      <c r="S230" s="9">
        <f t="shared" si="151"/>
        <v>6562.11</v>
      </c>
      <c r="T230" s="18">
        <f t="shared" si="165"/>
        <v>230016.68</v>
      </c>
      <c r="U230" s="51">
        <v>0</v>
      </c>
      <c r="V230" s="10">
        <v>44196</v>
      </c>
      <c r="W230" s="122" t="s">
        <v>63</v>
      </c>
      <c r="X230" s="122"/>
      <c r="Y230" s="122"/>
      <c r="Z230" s="122"/>
      <c r="AA230" s="122"/>
      <c r="AB230" s="122"/>
      <c r="AC230" s="122"/>
      <c r="AD230" s="9">
        <f t="shared" si="166"/>
        <v>18.8</v>
      </c>
      <c r="AE230" s="9">
        <f t="shared" si="167"/>
        <v>869931.08</v>
      </c>
      <c r="AF230" s="9">
        <f t="shared" si="168"/>
        <v>0</v>
      </c>
      <c r="AG230" s="9">
        <f t="shared" si="169"/>
        <v>0</v>
      </c>
      <c r="AH230" s="122"/>
      <c r="AI230" s="122"/>
      <c r="AJ230" s="122"/>
      <c r="AK230" s="122"/>
      <c r="AL230" s="122"/>
      <c r="AM230" s="122"/>
      <c r="AN230" s="122"/>
      <c r="AO230" s="122"/>
      <c r="AP230" s="122"/>
      <c r="AQ230" s="122"/>
      <c r="AR230" s="122"/>
      <c r="AS230" s="122"/>
      <c r="AT230" s="122"/>
    </row>
    <row r="231" spans="1:46" hidden="1" x14ac:dyDescent="0.25">
      <c r="A231" s="122"/>
      <c r="B231" s="5" t="s">
        <v>18</v>
      </c>
      <c r="C231" s="6" t="s">
        <v>20</v>
      </c>
      <c r="D231" s="6"/>
      <c r="E231" s="6"/>
      <c r="F231" s="6"/>
      <c r="G231" s="6"/>
      <c r="H231" s="6"/>
      <c r="I231" s="7">
        <v>7</v>
      </c>
      <c r="J231" s="11">
        <v>1</v>
      </c>
      <c r="K231" s="122">
        <v>2</v>
      </c>
      <c r="L231" s="9">
        <v>38.6</v>
      </c>
      <c r="M231" s="15">
        <v>34038</v>
      </c>
      <c r="N231" s="50">
        <v>46272.93</v>
      </c>
      <c r="O231" s="99">
        <f>Проценты!$B$6</f>
        <v>0.98974533681403798</v>
      </c>
      <c r="P231" s="100">
        <f>Проценты!$B$7</f>
        <v>1.0254663185962401E-2</v>
      </c>
      <c r="Q231" s="18">
        <f t="shared" si="164"/>
        <v>1786135.1</v>
      </c>
      <c r="R231" s="9">
        <f t="shared" si="150"/>
        <v>1300393.54</v>
      </c>
      <c r="S231" s="9">
        <f t="shared" si="151"/>
        <v>13473.26</v>
      </c>
      <c r="T231" s="18">
        <f t="shared" si="165"/>
        <v>472268.3</v>
      </c>
      <c r="U231" s="51">
        <v>0</v>
      </c>
      <c r="V231" s="10">
        <v>44196</v>
      </c>
      <c r="W231" s="122" t="s">
        <v>63</v>
      </c>
      <c r="X231" s="122"/>
      <c r="Y231" s="122"/>
      <c r="Z231" s="122"/>
      <c r="AA231" s="122"/>
      <c r="AB231" s="122"/>
      <c r="AC231" s="122"/>
      <c r="AD231" s="9">
        <f t="shared" si="166"/>
        <v>38.6</v>
      </c>
      <c r="AE231" s="9">
        <f t="shared" si="167"/>
        <v>1786135.1</v>
      </c>
      <c r="AF231" s="9">
        <f t="shared" si="168"/>
        <v>0</v>
      </c>
      <c r="AG231" s="9">
        <f t="shared" si="169"/>
        <v>0</v>
      </c>
      <c r="AH231" s="122"/>
      <c r="AI231" s="122"/>
      <c r="AJ231" s="122"/>
      <c r="AK231" s="122"/>
      <c r="AL231" s="122"/>
      <c r="AM231" s="122"/>
      <c r="AN231" s="122"/>
      <c r="AO231" s="122"/>
      <c r="AP231" s="122"/>
      <c r="AQ231" s="122"/>
      <c r="AR231" s="122"/>
      <c r="AS231" s="122"/>
      <c r="AT231" s="122"/>
    </row>
    <row r="232" spans="1:46" hidden="1" x14ac:dyDescent="0.25">
      <c r="A232" s="122"/>
      <c r="B232" s="5" t="s">
        <v>19</v>
      </c>
      <c r="C232" s="6" t="s">
        <v>20</v>
      </c>
      <c r="D232" s="6"/>
      <c r="E232" s="6"/>
      <c r="F232" s="6"/>
      <c r="G232" s="6"/>
      <c r="H232" s="6"/>
      <c r="I232" s="7">
        <v>4</v>
      </c>
      <c r="J232" s="11">
        <v>1</v>
      </c>
      <c r="K232" s="122">
        <v>2</v>
      </c>
      <c r="L232" s="9">
        <v>31</v>
      </c>
      <c r="M232" s="15">
        <v>34038</v>
      </c>
      <c r="N232" s="50">
        <v>46272.93</v>
      </c>
      <c r="O232" s="99">
        <f>Проценты!$B$6</f>
        <v>0.98974533681403798</v>
      </c>
      <c r="P232" s="100">
        <f>Проценты!$B$7</f>
        <v>1.0254663185962401E-2</v>
      </c>
      <c r="Q232" s="18">
        <f t="shared" si="164"/>
        <v>1434460.83</v>
      </c>
      <c r="R232" s="9">
        <f t="shared" si="150"/>
        <v>1044357.51</v>
      </c>
      <c r="S232" s="9">
        <f t="shared" si="151"/>
        <v>10820.49</v>
      </c>
      <c r="T232" s="18">
        <f t="shared" si="165"/>
        <v>379282.83</v>
      </c>
      <c r="U232" s="51">
        <v>0</v>
      </c>
      <c r="V232" s="10">
        <v>44196</v>
      </c>
      <c r="W232" s="122" t="s">
        <v>63</v>
      </c>
      <c r="X232" s="122"/>
      <c r="Y232" s="122"/>
      <c r="Z232" s="122"/>
      <c r="AA232" s="122"/>
      <c r="AB232" s="122"/>
      <c r="AC232" s="122"/>
      <c r="AD232" s="9">
        <f t="shared" si="166"/>
        <v>31</v>
      </c>
      <c r="AE232" s="9">
        <f t="shared" si="167"/>
        <v>1434460.83</v>
      </c>
      <c r="AF232" s="9">
        <f t="shared" si="168"/>
        <v>0</v>
      </c>
      <c r="AG232" s="9">
        <f t="shared" si="169"/>
        <v>0</v>
      </c>
      <c r="AH232" s="122"/>
      <c r="AI232" s="122"/>
      <c r="AJ232" s="122"/>
      <c r="AK232" s="122"/>
      <c r="AL232" s="122"/>
      <c r="AM232" s="122"/>
      <c r="AN232" s="122"/>
      <c r="AO232" s="122"/>
      <c r="AP232" s="122"/>
      <c r="AQ232" s="122"/>
      <c r="AR232" s="122"/>
      <c r="AS232" s="122"/>
      <c r="AT232" s="122"/>
    </row>
    <row r="233" spans="1:46" hidden="1" x14ac:dyDescent="0.25">
      <c r="A233" s="122"/>
      <c r="B233" s="5" t="s">
        <v>49</v>
      </c>
      <c r="C233" s="6" t="s">
        <v>20</v>
      </c>
      <c r="D233" s="6"/>
      <c r="E233" s="6"/>
      <c r="F233" s="6"/>
      <c r="G233" s="6"/>
      <c r="H233" s="6"/>
      <c r="I233" s="7">
        <v>2</v>
      </c>
      <c r="J233" s="11">
        <v>1</v>
      </c>
      <c r="K233" s="122">
        <v>2</v>
      </c>
      <c r="L233" s="9">
        <v>13.9</v>
      </c>
      <c r="M233" s="15">
        <v>34038</v>
      </c>
      <c r="N233" s="50">
        <v>46272.93</v>
      </c>
      <c r="O233" s="99">
        <f>Проценты!$B$6</f>
        <v>0.98974533681403798</v>
      </c>
      <c r="P233" s="100">
        <f>Проценты!$B$7</f>
        <v>1.0254663185962401E-2</v>
      </c>
      <c r="Q233" s="18">
        <f t="shared" si="164"/>
        <v>643193.73</v>
      </c>
      <c r="R233" s="9">
        <f t="shared" si="150"/>
        <v>468276.43</v>
      </c>
      <c r="S233" s="9">
        <f t="shared" si="151"/>
        <v>4851.7700000000004</v>
      </c>
      <c r="T233" s="18">
        <f t="shared" si="165"/>
        <v>170065.53</v>
      </c>
      <c r="U233" s="51">
        <v>0</v>
      </c>
      <c r="V233" s="10">
        <v>44196</v>
      </c>
      <c r="W233" s="122" t="s">
        <v>63</v>
      </c>
      <c r="X233" s="122"/>
      <c r="Y233" s="122"/>
      <c r="Z233" s="122"/>
      <c r="AA233" s="122"/>
      <c r="AB233" s="122"/>
      <c r="AC233" s="122"/>
      <c r="AD233" s="9">
        <f t="shared" si="166"/>
        <v>13.9</v>
      </c>
      <c r="AE233" s="9">
        <f t="shared" si="167"/>
        <v>643193.73</v>
      </c>
      <c r="AF233" s="9">
        <f t="shared" si="168"/>
        <v>0</v>
      </c>
      <c r="AG233" s="9">
        <f t="shared" si="169"/>
        <v>0</v>
      </c>
      <c r="AH233" s="122"/>
      <c r="AI233" s="122"/>
      <c r="AJ233" s="122"/>
      <c r="AK233" s="122"/>
      <c r="AL233" s="122"/>
      <c r="AM233" s="122"/>
      <c r="AN233" s="122"/>
      <c r="AO233" s="122"/>
      <c r="AP233" s="122"/>
      <c r="AQ233" s="122"/>
      <c r="AR233" s="122"/>
      <c r="AS233" s="122"/>
      <c r="AT233" s="122"/>
    </row>
    <row r="234" spans="1:46" hidden="1" x14ac:dyDescent="0.25">
      <c r="A234" s="122"/>
      <c r="B234" s="5" t="s">
        <v>23</v>
      </c>
      <c r="C234" s="6"/>
      <c r="D234" s="13" t="s">
        <v>21</v>
      </c>
      <c r="E234" s="13"/>
      <c r="F234" s="13"/>
      <c r="G234" s="13"/>
      <c r="H234" s="13"/>
      <c r="I234" s="7">
        <v>1</v>
      </c>
      <c r="J234" s="11">
        <v>1</v>
      </c>
      <c r="K234" s="122">
        <v>1</v>
      </c>
      <c r="L234" s="9">
        <v>19.3</v>
      </c>
      <c r="M234" s="15">
        <v>34038</v>
      </c>
      <c r="N234" s="50">
        <v>46272.93</v>
      </c>
      <c r="O234" s="99">
        <f>Проценты!$B$6</f>
        <v>0.98974533681403798</v>
      </c>
      <c r="P234" s="100">
        <f>Проценты!$B$7</f>
        <v>1.0254663185962401E-2</v>
      </c>
      <c r="Q234" s="18">
        <f t="shared" si="164"/>
        <v>893067.55</v>
      </c>
      <c r="R234" s="9">
        <f t="shared" si="150"/>
        <v>650196.77</v>
      </c>
      <c r="S234" s="9">
        <f t="shared" si="151"/>
        <v>6736.63</v>
      </c>
      <c r="T234" s="18">
        <f t="shared" si="165"/>
        <v>236134.15</v>
      </c>
      <c r="U234" s="51">
        <v>0</v>
      </c>
      <c r="V234" s="10">
        <v>44196</v>
      </c>
      <c r="W234" s="122"/>
      <c r="X234" s="122" t="s">
        <v>63</v>
      </c>
      <c r="Y234" s="122"/>
      <c r="Z234" s="122"/>
      <c r="AA234" s="122"/>
      <c r="AB234" s="122"/>
      <c r="AC234" s="122"/>
      <c r="AD234" s="9">
        <f t="shared" si="166"/>
        <v>0</v>
      </c>
      <c r="AE234" s="9">
        <f t="shared" si="167"/>
        <v>0</v>
      </c>
      <c r="AF234" s="9">
        <f t="shared" si="168"/>
        <v>19.3</v>
      </c>
      <c r="AG234" s="9">
        <f t="shared" si="169"/>
        <v>893067.55</v>
      </c>
      <c r="AH234" s="122"/>
      <c r="AI234" s="122"/>
      <c r="AJ234" s="122"/>
      <c r="AK234" s="122"/>
      <c r="AL234" s="122"/>
      <c r="AM234" s="122"/>
      <c r="AN234" s="122"/>
      <c r="AO234" s="122"/>
      <c r="AP234" s="122"/>
      <c r="AQ234" s="122"/>
      <c r="AR234" s="122"/>
      <c r="AS234" s="122"/>
      <c r="AT234" s="122"/>
    </row>
    <row r="235" spans="1:46" s="20" customFormat="1" x14ac:dyDescent="0.25">
      <c r="A235" s="11">
        <v>19</v>
      </c>
      <c r="B235" s="12" t="s">
        <v>153</v>
      </c>
      <c r="C235" s="13"/>
      <c r="D235" s="13"/>
      <c r="E235" s="13"/>
      <c r="F235" s="13"/>
      <c r="G235" s="13"/>
      <c r="H235" s="13"/>
      <c r="I235" s="14">
        <f>SUM(I236:I237)</f>
        <v>3</v>
      </c>
      <c r="J235" s="14">
        <f t="shared" ref="J235:L235" si="170">SUM(J236:J237)</f>
        <v>2</v>
      </c>
      <c r="K235" s="14">
        <f t="shared" si="170"/>
        <v>4</v>
      </c>
      <c r="L235" s="15">
        <f t="shared" si="170"/>
        <v>93.3</v>
      </c>
      <c r="M235" s="15">
        <v>34038</v>
      </c>
      <c r="N235" s="50">
        <v>46272.93</v>
      </c>
      <c r="O235" s="99">
        <f>Проценты!$B$6</f>
        <v>0.98974533681403798</v>
      </c>
      <c r="P235" s="100">
        <f>Проценты!$B$7</f>
        <v>1.0254663185962401E-2</v>
      </c>
      <c r="Q235" s="15">
        <f t="shared" ref="Q235:U235" si="171">SUM(Q236:Q237)</f>
        <v>4317264.37</v>
      </c>
      <c r="R235" s="9">
        <f t="shared" si="150"/>
        <v>3143179.2</v>
      </c>
      <c r="S235" s="9">
        <f t="shared" si="151"/>
        <v>32566.2</v>
      </c>
      <c r="T235" s="15">
        <f t="shared" si="171"/>
        <v>1141518.97</v>
      </c>
      <c r="U235" s="15">
        <f t="shared" si="171"/>
        <v>0</v>
      </c>
      <c r="V235" s="16">
        <v>44196</v>
      </c>
      <c r="W235" s="11"/>
      <c r="X235" s="11"/>
      <c r="Y235" s="11"/>
      <c r="Z235" s="11"/>
      <c r="AA235" s="11"/>
      <c r="AB235" s="11"/>
      <c r="AC235" s="11"/>
      <c r="AD235" s="15">
        <f t="shared" ref="AD235:AP235" si="172">SUM(AD236:AD237)</f>
        <v>93.3</v>
      </c>
      <c r="AE235" s="15">
        <f t="shared" si="172"/>
        <v>4317264.37</v>
      </c>
      <c r="AF235" s="15">
        <f t="shared" si="172"/>
        <v>0</v>
      </c>
      <c r="AG235" s="15">
        <f t="shared" si="172"/>
        <v>0</v>
      </c>
      <c r="AH235" s="15">
        <f t="shared" si="172"/>
        <v>0</v>
      </c>
      <c r="AI235" s="15">
        <f t="shared" si="172"/>
        <v>0</v>
      </c>
      <c r="AJ235" s="15">
        <f t="shared" si="172"/>
        <v>0</v>
      </c>
      <c r="AK235" s="15">
        <f t="shared" si="172"/>
        <v>0</v>
      </c>
      <c r="AL235" s="15">
        <f t="shared" si="172"/>
        <v>0</v>
      </c>
      <c r="AM235" s="15">
        <f t="shared" si="172"/>
        <v>0</v>
      </c>
      <c r="AN235" s="15">
        <f t="shared" si="172"/>
        <v>0</v>
      </c>
      <c r="AO235" s="15">
        <f t="shared" si="172"/>
        <v>0</v>
      </c>
      <c r="AP235" s="15">
        <f t="shared" si="172"/>
        <v>0</v>
      </c>
      <c r="AQ235" s="11"/>
      <c r="AR235" s="11"/>
      <c r="AS235" s="11"/>
      <c r="AT235" s="11"/>
    </row>
    <row r="236" spans="1:46" hidden="1" x14ac:dyDescent="0.25">
      <c r="A236" s="122"/>
      <c r="B236" s="5" t="s">
        <v>14</v>
      </c>
      <c r="C236" s="6" t="s">
        <v>20</v>
      </c>
      <c r="D236" s="6"/>
      <c r="E236" s="6"/>
      <c r="F236" s="6"/>
      <c r="G236" s="6"/>
      <c r="H236" s="6"/>
      <c r="I236" s="7">
        <v>1</v>
      </c>
      <c r="J236" s="11">
        <v>1</v>
      </c>
      <c r="K236" s="122">
        <v>2</v>
      </c>
      <c r="L236" s="9">
        <v>46.8</v>
      </c>
      <c r="M236" s="15">
        <v>34038</v>
      </c>
      <c r="N236" s="50">
        <v>46272.93</v>
      </c>
      <c r="O236" s="99">
        <f>Проценты!$B$6</f>
        <v>0.98974533681403798</v>
      </c>
      <c r="P236" s="100">
        <f>Проценты!$B$7</f>
        <v>1.0254663185962401E-2</v>
      </c>
      <c r="Q236" s="18">
        <f t="shared" ref="Q236:Q237" si="173">L236*N236</f>
        <v>2165573.12</v>
      </c>
      <c r="R236" s="9">
        <f t="shared" si="150"/>
        <v>1576642.94</v>
      </c>
      <c r="S236" s="9">
        <f t="shared" si="151"/>
        <v>16335.46</v>
      </c>
      <c r="T236" s="18">
        <f t="shared" ref="T236:T237" si="174">Q236-R236-S236-U236</f>
        <v>572594.72</v>
      </c>
      <c r="U236" s="51">
        <v>0</v>
      </c>
      <c r="V236" s="10">
        <v>44196</v>
      </c>
      <c r="W236" s="122" t="s">
        <v>63</v>
      </c>
      <c r="X236" s="122"/>
      <c r="Y236" s="122"/>
      <c r="Z236" s="122"/>
      <c r="AA236" s="122"/>
      <c r="AB236" s="122"/>
      <c r="AC236" s="122"/>
      <c r="AD236" s="9">
        <f t="shared" ref="AD236:AD237" si="175">IF(W236&gt;0,L236,0)</f>
        <v>46.8</v>
      </c>
      <c r="AE236" s="9">
        <f t="shared" ref="AE236:AE237" si="176">IF(W236&gt;0,Q236,0)</f>
        <v>2165573.12</v>
      </c>
      <c r="AF236" s="9">
        <f t="shared" ref="AF236:AF237" si="177">IF(X236&gt;0,L236,0)</f>
        <v>0</v>
      </c>
      <c r="AG236" s="9">
        <f t="shared" ref="AG236:AG237" si="178">IF(X236&gt;0,Q236,0)</f>
        <v>0</v>
      </c>
      <c r="AH236" s="122"/>
      <c r="AI236" s="122"/>
      <c r="AJ236" s="122"/>
      <c r="AK236" s="122"/>
      <c r="AL236" s="122"/>
      <c r="AM236" s="122"/>
      <c r="AN236" s="122"/>
      <c r="AO236" s="122"/>
      <c r="AP236" s="122"/>
      <c r="AQ236" s="122"/>
      <c r="AR236" s="122"/>
      <c r="AS236" s="122"/>
      <c r="AT236" s="122"/>
    </row>
    <row r="237" spans="1:46" hidden="1" x14ac:dyDescent="0.25">
      <c r="A237" s="122"/>
      <c r="B237" s="5" t="s">
        <v>15</v>
      </c>
      <c r="C237" s="6" t="s">
        <v>20</v>
      </c>
      <c r="D237" s="6"/>
      <c r="E237" s="6"/>
      <c r="F237" s="6"/>
      <c r="G237" s="6"/>
      <c r="H237" s="6"/>
      <c r="I237" s="7">
        <v>2</v>
      </c>
      <c r="J237" s="11">
        <v>1</v>
      </c>
      <c r="K237" s="122">
        <v>2</v>
      </c>
      <c r="L237" s="9">
        <v>46.5</v>
      </c>
      <c r="M237" s="15">
        <v>34038</v>
      </c>
      <c r="N237" s="50">
        <v>46272.93</v>
      </c>
      <c r="O237" s="99">
        <f>Проценты!$B$6</f>
        <v>0.98974533681403798</v>
      </c>
      <c r="P237" s="100">
        <f>Проценты!$B$7</f>
        <v>1.0254663185962401E-2</v>
      </c>
      <c r="Q237" s="18">
        <f t="shared" si="173"/>
        <v>2151691.25</v>
      </c>
      <c r="R237" s="9">
        <f t="shared" si="150"/>
        <v>1566536.26</v>
      </c>
      <c r="S237" s="9">
        <f t="shared" si="151"/>
        <v>16230.74</v>
      </c>
      <c r="T237" s="18">
        <f t="shared" si="174"/>
        <v>568924.25</v>
      </c>
      <c r="U237" s="51">
        <v>0</v>
      </c>
      <c r="V237" s="10">
        <v>44196</v>
      </c>
      <c r="W237" s="122" t="s">
        <v>63</v>
      </c>
      <c r="X237" s="122"/>
      <c r="Y237" s="122"/>
      <c r="Z237" s="122"/>
      <c r="AA237" s="122"/>
      <c r="AB237" s="122"/>
      <c r="AC237" s="122"/>
      <c r="AD237" s="9">
        <f t="shared" si="175"/>
        <v>46.5</v>
      </c>
      <c r="AE237" s="9">
        <f t="shared" si="176"/>
        <v>2151691.25</v>
      </c>
      <c r="AF237" s="9">
        <f t="shared" si="177"/>
        <v>0</v>
      </c>
      <c r="AG237" s="9">
        <f t="shared" si="178"/>
        <v>0</v>
      </c>
      <c r="AH237" s="122"/>
      <c r="AI237" s="122"/>
      <c r="AJ237" s="122"/>
      <c r="AK237" s="122"/>
      <c r="AL237" s="122"/>
      <c r="AM237" s="122"/>
      <c r="AN237" s="122"/>
      <c r="AO237" s="122"/>
      <c r="AP237" s="122"/>
      <c r="AQ237" s="122"/>
      <c r="AR237" s="122"/>
      <c r="AS237" s="122"/>
      <c r="AT237" s="122"/>
    </row>
    <row r="238" spans="1:46" s="20" customFormat="1" x14ac:dyDescent="0.25">
      <c r="A238" s="11">
        <v>20</v>
      </c>
      <c r="B238" s="12" t="s">
        <v>154</v>
      </c>
      <c r="C238" s="13"/>
      <c r="D238" s="13"/>
      <c r="E238" s="13"/>
      <c r="F238" s="13"/>
      <c r="G238" s="13"/>
      <c r="H238" s="13"/>
      <c r="I238" s="14">
        <f>SUM(I239:I243)</f>
        <v>16</v>
      </c>
      <c r="J238" s="14">
        <f t="shared" ref="J238:L238" si="179">SUM(J239:J243)</f>
        <v>5</v>
      </c>
      <c r="K238" s="14">
        <f t="shared" si="179"/>
        <v>7</v>
      </c>
      <c r="L238" s="15">
        <f t="shared" si="179"/>
        <v>180.4</v>
      </c>
      <c r="M238" s="15">
        <v>34038</v>
      </c>
      <c r="N238" s="50">
        <v>46272.93</v>
      </c>
      <c r="O238" s="99">
        <f>Проценты!$B$6</f>
        <v>0.98974533681403798</v>
      </c>
      <c r="P238" s="100">
        <f>Проценты!$B$7</f>
        <v>1.0254663185962401E-2</v>
      </c>
      <c r="Q238" s="15">
        <f t="shared" ref="Q238:U238" si="180">SUM(Q239:Q243)</f>
        <v>8347636.5599999996</v>
      </c>
      <c r="R238" s="9">
        <f t="shared" si="150"/>
        <v>6077486.9000000004</v>
      </c>
      <c r="S238" s="9">
        <f t="shared" si="151"/>
        <v>62968.3</v>
      </c>
      <c r="T238" s="15">
        <f t="shared" si="180"/>
        <v>2207181.36</v>
      </c>
      <c r="U238" s="15">
        <f t="shared" si="180"/>
        <v>0</v>
      </c>
      <c r="V238" s="16">
        <v>44196</v>
      </c>
      <c r="W238" s="11"/>
      <c r="X238" s="11"/>
      <c r="Y238" s="11"/>
      <c r="Z238" s="11"/>
      <c r="AA238" s="11"/>
      <c r="AB238" s="11"/>
      <c r="AC238" s="11"/>
      <c r="AD238" s="15">
        <f t="shared" ref="AD238:AP238" si="181">SUM(AD239:AD243)</f>
        <v>180.4</v>
      </c>
      <c r="AE238" s="15">
        <f t="shared" si="181"/>
        <v>8347636.5599999996</v>
      </c>
      <c r="AF238" s="15">
        <f t="shared" si="181"/>
        <v>0</v>
      </c>
      <c r="AG238" s="15">
        <f t="shared" si="181"/>
        <v>0</v>
      </c>
      <c r="AH238" s="15">
        <f t="shared" si="181"/>
        <v>0</v>
      </c>
      <c r="AI238" s="15">
        <f t="shared" si="181"/>
        <v>0</v>
      </c>
      <c r="AJ238" s="15">
        <f t="shared" si="181"/>
        <v>0</v>
      </c>
      <c r="AK238" s="15">
        <f t="shared" si="181"/>
        <v>0</v>
      </c>
      <c r="AL238" s="15">
        <f t="shared" si="181"/>
        <v>0</v>
      </c>
      <c r="AM238" s="15">
        <f t="shared" si="181"/>
        <v>0</v>
      </c>
      <c r="AN238" s="15">
        <f t="shared" si="181"/>
        <v>0</v>
      </c>
      <c r="AO238" s="15">
        <f t="shared" si="181"/>
        <v>0</v>
      </c>
      <c r="AP238" s="15">
        <f t="shared" si="181"/>
        <v>0</v>
      </c>
      <c r="AQ238" s="11"/>
      <c r="AR238" s="11"/>
      <c r="AS238" s="11"/>
      <c r="AT238" s="11"/>
    </row>
    <row r="239" spans="1:46" hidden="1" x14ac:dyDescent="0.25">
      <c r="A239" s="122"/>
      <c r="B239" s="5" t="s">
        <v>15</v>
      </c>
      <c r="C239" s="6" t="s">
        <v>20</v>
      </c>
      <c r="D239" s="6"/>
      <c r="E239" s="6"/>
      <c r="F239" s="6"/>
      <c r="G239" s="6"/>
      <c r="H239" s="6"/>
      <c r="I239" s="7">
        <v>3</v>
      </c>
      <c r="J239" s="11">
        <v>1</v>
      </c>
      <c r="K239" s="122">
        <v>2</v>
      </c>
      <c r="L239" s="9">
        <v>54.1</v>
      </c>
      <c r="M239" s="15">
        <v>34038</v>
      </c>
      <c r="N239" s="50">
        <v>46272.93</v>
      </c>
      <c r="O239" s="99">
        <f>Проценты!$B$6</f>
        <v>0.98974533681403798</v>
      </c>
      <c r="P239" s="100">
        <f>Проценты!$B$7</f>
        <v>1.0254663185962401E-2</v>
      </c>
      <c r="Q239" s="18">
        <f t="shared" ref="Q239:Q243" si="182">L239*N239</f>
        <v>2503365.5099999998</v>
      </c>
      <c r="R239" s="9">
        <f t="shared" si="150"/>
        <v>1822572.29</v>
      </c>
      <c r="S239" s="9">
        <f t="shared" si="151"/>
        <v>18883.509999999998</v>
      </c>
      <c r="T239" s="18">
        <f t="shared" ref="T239:T243" si="183">Q239-R239-S239-U239</f>
        <v>661909.71</v>
      </c>
      <c r="U239" s="51">
        <v>0</v>
      </c>
      <c r="V239" s="10">
        <v>44196</v>
      </c>
      <c r="W239" s="122" t="s">
        <v>63</v>
      </c>
      <c r="X239" s="122"/>
      <c r="Y239" s="122"/>
      <c r="Z239" s="122"/>
      <c r="AA239" s="122"/>
      <c r="AB239" s="122"/>
      <c r="AC239" s="122"/>
      <c r="AD239" s="9">
        <f t="shared" ref="AD239:AD243" si="184">IF(W239&gt;0,L239,0)</f>
        <v>54.1</v>
      </c>
      <c r="AE239" s="9">
        <f t="shared" ref="AE239:AE243" si="185">IF(W239&gt;0,Q239,0)</f>
        <v>2503365.5099999998</v>
      </c>
      <c r="AF239" s="9">
        <f t="shared" ref="AF239:AF243" si="186">IF(X239&gt;0,L239,0)</f>
        <v>0</v>
      </c>
      <c r="AG239" s="9">
        <f t="shared" ref="AG239:AG243" si="187">IF(X239&gt;0,Q239,0)</f>
        <v>0</v>
      </c>
      <c r="AH239" s="122"/>
      <c r="AI239" s="122"/>
      <c r="AJ239" s="122"/>
      <c r="AK239" s="122"/>
      <c r="AL239" s="122"/>
      <c r="AM239" s="122"/>
      <c r="AN239" s="122"/>
      <c r="AO239" s="122"/>
      <c r="AP239" s="122"/>
      <c r="AQ239" s="122"/>
      <c r="AR239" s="122"/>
      <c r="AS239" s="122"/>
      <c r="AT239" s="122"/>
    </row>
    <row r="240" spans="1:46" hidden="1" x14ac:dyDescent="0.25">
      <c r="A240" s="122"/>
      <c r="B240" s="5" t="s">
        <v>16</v>
      </c>
      <c r="C240" s="6" t="s">
        <v>20</v>
      </c>
      <c r="D240" s="6"/>
      <c r="E240" s="6"/>
      <c r="F240" s="6"/>
      <c r="G240" s="6"/>
      <c r="H240" s="6"/>
      <c r="I240" s="7">
        <v>5</v>
      </c>
      <c r="J240" s="11">
        <v>1</v>
      </c>
      <c r="K240" s="122">
        <v>1</v>
      </c>
      <c r="L240" s="9">
        <v>36.1</v>
      </c>
      <c r="M240" s="15">
        <v>34038</v>
      </c>
      <c r="N240" s="50">
        <v>46272.93</v>
      </c>
      <c r="O240" s="99">
        <f>Проценты!$B$6</f>
        <v>0.98974533681403798</v>
      </c>
      <c r="P240" s="100">
        <f>Проценты!$B$7</f>
        <v>1.0254663185962401E-2</v>
      </c>
      <c r="Q240" s="18">
        <f t="shared" si="182"/>
        <v>1670452.77</v>
      </c>
      <c r="R240" s="9">
        <f t="shared" si="150"/>
        <v>1216171.1599999999</v>
      </c>
      <c r="S240" s="9">
        <f t="shared" si="151"/>
        <v>12600.64</v>
      </c>
      <c r="T240" s="18">
        <f t="shared" si="183"/>
        <v>441680.97</v>
      </c>
      <c r="U240" s="51">
        <v>0</v>
      </c>
      <c r="V240" s="10">
        <v>44196</v>
      </c>
      <c r="W240" s="122" t="s">
        <v>63</v>
      </c>
      <c r="X240" s="122"/>
      <c r="Y240" s="122"/>
      <c r="Z240" s="122"/>
      <c r="AA240" s="122"/>
      <c r="AB240" s="122"/>
      <c r="AC240" s="122"/>
      <c r="AD240" s="9">
        <f t="shared" si="184"/>
        <v>36.1</v>
      </c>
      <c r="AE240" s="9">
        <f t="shared" si="185"/>
        <v>1670452.77</v>
      </c>
      <c r="AF240" s="9">
        <f t="shared" si="186"/>
        <v>0</v>
      </c>
      <c r="AG240" s="9">
        <f t="shared" si="187"/>
        <v>0</v>
      </c>
      <c r="AH240" s="122"/>
      <c r="AI240" s="122"/>
      <c r="AJ240" s="122"/>
      <c r="AK240" s="122"/>
      <c r="AL240" s="122"/>
      <c r="AM240" s="122"/>
      <c r="AN240" s="122"/>
      <c r="AO240" s="122"/>
      <c r="AP240" s="122"/>
      <c r="AQ240" s="122"/>
      <c r="AR240" s="122"/>
      <c r="AS240" s="122"/>
      <c r="AT240" s="122"/>
    </row>
    <row r="241" spans="1:46" hidden="1" x14ac:dyDescent="0.25">
      <c r="A241" s="122"/>
      <c r="B241" s="5" t="s">
        <v>17</v>
      </c>
      <c r="C241" s="6" t="s">
        <v>20</v>
      </c>
      <c r="D241" s="6"/>
      <c r="E241" s="6"/>
      <c r="F241" s="6"/>
      <c r="G241" s="6"/>
      <c r="H241" s="6"/>
      <c r="I241" s="7">
        <v>4</v>
      </c>
      <c r="J241" s="11">
        <v>1</v>
      </c>
      <c r="K241" s="122">
        <v>2</v>
      </c>
      <c r="L241" s="9">
        <v>42.1</v>
      </c>
      <c r="M241" s="15">
        <v>34038</v>
      </c>
      <c r="N241" s="50">
        <v>46272.93</v>
      </c>
      <c r="O241" s="99">
        <f>Проценты!$B$6</f>
        <v>0.98974533681403798</v>
      </c>
      <c r="P241" s="100">
        <f>Проценты!$B$7</f>
        <v>1.0254663185962401E-2</v>
      </c>
      <c r="Q241" s="18">
        <f t="shared" si="182"/>
        <v>1948090.35</v>
      </c>
      <c r="R241" s="9">
        <f t="shared" si="150"/>
        <v>1418304.87</v>
      </c>
      <c r="S241" s="9">
        <f t="shared" si="151"/>
        <v>14694.93</v>
      </c>
      <c r="T241" s="18">
        <f t="shared" si="183"/>
        <v>515090.55</v>
      </c>
      <c r="U241" s="51">
        <v>0</v>
      </c>
      <c r="V241" s="10">
        <v>44196</v>
      </c>
      <c r="W241" s="122" t="s">
        <v>63</v>
      </c>
      <c r="X241" s="122"/>
      <c r="Y241" s="122"/>
      <c r="Z241" s="122"/>
      <c r="AA241" s="122"/>
      <c r="AB241" s="122"/>
      <c r="AC241" s="122"/>
      <c r="AD241" s="9">
        <f t="shared" si="184"/>
        <v>42.1</v>
      </c>
      <c r="AE241" s="9">
        <f t="shared" si="185"/>
        <v>1948090.35</v>
      </c>
      <c r="AF241" s="9">
        <f t="shared" si="186"/>
        <v>0</v>
      </c>
      <c r="AG241" s="9">
        <f t="shared" si="187"/>
        <v>0</v>
      </c>
      <c r="AH241" s="122"/>
      <c r="AI241" s="122"/>
      <c r="AJ241" s="122"/>
      <c r="AK241" s="122"/>
      <c r="AL241" s="122"/>
      <c r="AM241" s="122"/>
      <c r="AN241" s="122"/>
      <c r="AO241" s="122"/>
      <c r="AP241" s="122"/>
      <c r="AQ241" s="122"/>
      <c r="AR241" s="122"/>
      <c r="AS241" s="122"/>
      <c r="AT241" s="122"/>
    </row>
    <row r="242" spans="1:46" hidden="1" x14ac:dyDescent="0.25">
      <c r="A242" s="37"/>
      <c r="B242" s="5" t="s">
        <v>22</v>
      </c>
      <c r="C242" s="6" t="s">
        <v>20</v>
      </c>
      <c r="D242" s="6"/>
      <c r="E242" s="6"/>
      <c r="F242" s="6"/>
      <c r="G242" s="6"/>
      <c r="H242" s="6"/>
      <c r="I242" s="7">
        <v>2</v>
      </c>
      <c r="J242" s="11">
        <v>1</v>
      </c>
      <c r="K242" s="122">
        <v>1</v>
      </c>
      <c r="L242" s="9">
        <v>27.1</v>
      </c>
      <c r="M242" s="15">
        <v>34038</v>
      </c>
      <c r="N242" s="50">
        <v>46272.93</v>
      </c>
      <c r="O242" s="99">
        <f>Проценты!$B$6</f>
        <v>0.98974533681403798</v>
      </c>
      <c r="P242" s="100">
        <f>Проценты!$B$7</f>
        <v>1.0254663185962401E-2</v>
      </c>
      <c r="Q242" s="18">
        <f t="shared" si="182"/>
        <v>1253996.3999999999</v>
      </c>
      <c r="R242" s="9">
        <f t="shared" si="150"/>
        <v>912970.59</v>
      </c>
      <c r="S242" s="9">
        <f t="shared" si="151"/>
        <v>9459.2099999999991</v>
      </c>
      <c r="T242" s="18">
        <f t="shared" si="183"/>
        <v>331566.59999999998</v>
      </c>
      <c r="U242" s="51">
        <v>0</v>
      </c>
      <c r="V242" s="10">
        <v>44196</v>
      </c>
      <c r="W242" s="122" t="s">
        <v>63</v>
      </c>
      <c r="X242" s="122"/>
      <c r="Y242" s="122"/>
      <c r="Z242" s="122"/>
      <c r="AA242" s="122"/>
      <c r="AB242" s="122"/>
      <c r="AC242" s="122"/>
      <c r="AD242" s="9">
        <f t="shared" si="184"/>
        <v>27.1</v>
      </c>
      <c r="AE242" s="9">
        <f t="shared" si="185"/>
        <v>1253996.3999999999</v>
      </c>
      <c r="AF242" s="9">
        <f t="shared" si="186"/>
        <v>0</v>
      </c>
      <c r="AG242" s="9">
        <f t="shared" si="187"/>
        <v>0</v>
      </c>
      <c r="AH242" s="122"/>
      <c r="AI242" s="122"/>
      <c r="AJ242" s="122"/>
      <c r="AK242" s="122"/>
      <c r="AL242" s="122"/>
      <c r="AM242" s="122"/>
      <c r="AN242" s="122"/>
      <c r="AO242" s="122"/>
      <c r="AP242" s="122"/>
      <c r="AQ242" s="122"/>
      <c r="AR242" s="122"/>
      <c r="AS242" s="122"/>
      <c r="AT242" s="122"/>
    </row>
    <row r="243" spans="1:46" hidden="1" x14ac:dyDescent="0.25">
      <c r="A243" s="122"/>
      <c r="B243" s="5" t="s">
        <v>23</v>
      </c>
      <c r="C243" s="6" t="s">
        <v>20</v>
      </c>
      <c r="D243" s="6"/>
      <c r="E243" s="6"/>
      <c r="F243" s="6"/>
      <c r="G243" s="6"/>
      <c r="H243" s="6"/>
      <c r="I243" s="7">
        <v>2</v>
      </c>
      <c r="J243" s="11">
        <v>1</v>
      </c>
      <c r="K243" s="122">
        <v>1</v>
      </c>
      <c r="L243" s="9">
        <v>21</v>
      </c>
      <c r="M243" s="15">
        <v>34038</v>
      </c>
      <c r="N243" s="50">
        <v>46272.93</v>
      </c>
      <c r="O243" s="99">
        <f>Проценты!$B$6</f>
        <v>0.98974533681403798</v>
      </c>
      <c r="P243" s="100">
        <f>Проценты!$B$7</f>
        <v>1.0254663185962401E-2</v>
      </c>
      <c r="Q243" s="18">
        <f t="shared" si="182"/>
        <v>971731.53</v>
      </c>
      <c r="R243" s="9">
        <f t="shared" si="150"/>
        <v>707467.99</v>
      </c>
      <c r="S243" s="9">
        <f t="shared" si="151"/>
        <v>7330.01</v>
      </c>
      <c r="T243" s="18">
        <f t="shared" si="183"/>
        <v>256933.53</v>
      </c>
      <c r="U243" s="51">
        <v>0</v>
      </c>
      <c r="V243" s="10">
        <v>44196</v>
      </c>
      <c r="W243" s="122" t="s">
        <v>63</v>
      </c>
      <c r="X243" s="122"/>
      <c r="Y243" s="122"/>
      <c r="Z243" s="122"/>
      <c r="AA243" s="122"/>
      <c r="AB243" s="122"/>
      <c r="AC243" s="122"/>
      <c r="AD243" s="9">
        <f t="shared" si="184"/>
        <v>21</v>
      </c>
      <c r="AE243" s="9">
        <f t="shared" si="185"/>
        <v>971731.53</v>
      </c>
      <c r="AF243" s="9">
        <f t="shared" si="186"/>
        <v>0</v>
      </c>
      <c r="AG243" s="9">
        <f t="shared" si="187"/>
        <v>0</v>
      </c>
      <c r="AH243" s="122"/>
      <c r="AI243" s="122"/>
      <c r="AJ243" s="122"/>
      <c r="AK243" s="122"/>
      <c r="AL243" s="122"/>
      <c r="AM243" s="122"/>
      <c r="AN243" s="122"/>
      <c r="AO243" s="122"/>
      <c r="AP243" s="122"/>
      <c r="AQ243" s="122"/>
      <c r="AR243" s="122"/>
      <c r="AS243" s="122"/>
      <c r="AT243" s="122"/>
    </row>
    <row r="244" spans="1:46" s="20" customFormat="1" x14ac:dyDescent="0.25">
      <c r="A244" s="11">
        <v>21</v>
      </c>
      <c r="B244" s="12" t="s">
        <v>155</v>
      </c>
      <c r="C244" s="13"/>
      <c r="D244" s="13"/>
      <c r="E244" s="13"/>
      <c r="F244" s="13"/>
      <c r="G244" s="13"/>
      <c r="H244" s="13"/>
      <c r="I244" s="14">
        <f>SUM(I245:I257)</f>
        <v>32</v>
      </c>
      <c r="J244" s="14">
        <f t="shared" ref="J244:L244" si="188">SUM(J245:J257)</f>
        <v>13</v>
      </c>
      <c r="K244" s="14">
        <f t="shared" si="188"/>
        <v>27</v>
      </c>
      <c r="L244" s="15">
        <f t="shared" si="188"/>
        <v>598.79999999999995</v>
      </c>
      <c r="M244" s="15">
        <v>34038</v>
      </c>
      <c r="N244" s="50">
        <v>46272.93</v>
      </c>
      <c r="O244" s="99">
        <f>Проценты!$B$6</f>
        <v>0.98974533681403798</v>
      </c>
      <c r="P244" s="100">
        <f>Проценты!$B$7</f>
        <v>1.0254663185962401E-2</v>
      </c>
      <c r="Q244" s="15">
        <f t="shared" ref="Q244:U244" si="189">SUM(Q245:Q257)</f>
        <v>27708230.489999998</v>
      </c>
      <c r="R244" s="9">
        <f t="shared" si="150"/>
        <v>20172944.32</v>
      </c>
      <c r="S244" s="9">
        <f t="shared" si="151"/>
        <v>209010.08</v>
      </c>
      <c r="T244" s="15">
        <f t="shared" si="189"/>
        <v>7326276.0899999999</v>
      </c>
      <c r="U244" s="15">
        <f t="shared" si="189"/>
        <v>0</v>
      </c>
      <c r="V244" s="16">
        <v>44196</v>
      </c>
      <c r="W244" s="11"/>
      <c r="X244" s="11"/>
      <c r="Y244" s="11"/>
      <c r="Z244" s="11"/>
      <c r="AA244" s="11"/>
      <c r="AB244" s="11"/>
      <c r="AC244" s="11"/>
      <c r="AD244" s="15">
        <f t="shared" ref="AD244:AP244" si="190">SUM(AD245:AD257)</f>
        <v>598.79999999999995</v>
      </c>
      <c r="AE244" s="15">
        <f t="shared" si="190"/>
        <v>27708230.489999998</v>
      </c>
      <c r="AF244" s="15">
        <f t="shared" si="190"/>
        <v>0</v>
      </c>
      <c r="AG244" s="15">
        <f t="shared" si="190"/>
        <v>0</v>
      </c>
      <c r="AH244" s="15">
        <f t="shared" si="190"/>
        <v>0</v>
      </c>
      <c r="AI244" s="15">
        <f t="shared" si="190"/>
        <v>0</v>
      </c>
      <c r="AJ244" s="15">
        <f t="shared" si="190"/>
        <v>0</v>
      </c>
      <c r="AK244" s="15">
        <f t="shared" si="190"/>
        <v>0</v>
      </c>
      <c r="AL244" s="15">
        <f t="shared" si="190"/>
        <v>0</v>
      </c>
      <c r="AM244" s="15">
        <f t="shared" si="190"/>
        <v>0</v>
      </c>
      <c r="AN244" s="15">
        <f t="shared" si="190"/>
        <v>0</v>
      </c>
      <c r="AO244" s="15">
        <f t="shared" si="190"/>
        <v>0</v>
      </c>
      <c r="AP244" s="15">
        <f t="shared" si="190"/>
        <v>0</v>
      </c>
      <c r="AQ244" s="11"/>
      <c r="AR244" s="11"/>
      <c r="AS244" s="11"/>
      <c r="AT244" s="11"/>
    </row>
    <row r="245" spans="1:46" s="20" customFormat="1" hidden="1" x14ac:dyDescent="0.25">
      <c r="A245" s="11"/>
      <c r="B245" s="12" t="s">
        <v>14</v>
      </c>
      <c r="C245" s="13" t="s">
        <v>20</v>
      </c>
      <c r="D245" s="13"/>
      <c r="E245" s="13"/>
      <c r="F245" s="13"/>
      <c r="G245" s="13"/>
      <c r="H245" s="13"/>
      <c r="I245" s="14">
        <v>1</v>
      </c>
      <c r="J245" s="11">
        <v>1</v>
      </c>
      <c r="K245" s="11">
        <v>1</v>
      </c>
      <c r="L245" s="15">
        <v>38</v>
      </c>
      <c r="M245" s="15">
        <v>34038</v>
      </c>
      <c r="N245" s="50">
        <v>46272.93</v>
      </c>
      <c r="O245" s="99">
        <f>Проценты!$B$6</f>
        <v>0.98974533681403798</v>
      </c>
      <c r="P245" s="100">
        <f>Проценты!$B$7</f>
        <v>1.0254663185962401E-2</v>
      </c>
      <c r="Q245" s="18">
        <f t="shared" ref="Q245:Q257" si="191">L245*N245</f>
        <v>1758371.34</v>
      </c>
      <c r="R245" s="9">
        <f t="shared" si="150"/>
        <v>1280180.17</v>
      </c>
      <c r="S245" s="9">
        <f t="shared" si="151"/>
        <v>13263.83</v>
      </c>
      <c r="T245" s="18">
        <f t="shared" ref="T245:T257" si="192">Q245-R245-S245-U245</f>
        <v>464927.34</v>
      </c>
      <c r="U245" s="51">
        <v>0</v>
      </c>
      <c r="V245" s="10">
        <v>44196</v>
      </c>
      <c r="W245" s="11" t="s">
        <v>63</v>
      </c>
      <c r="X245" s="11"/>
      <c r="Y245" s="11"/>
      <c r="Z245" s="11"/>
      <c r="AA245" s="11"/>
      <c r="AB245" s="11"/>
      <c r="AC245" s="11"/>
      <c r="AD245" s="9">
        <f t="shared" ref="AD245:AD257" si="193">IF(W245&gt;0,L245,0)</f>
        <v>38</v>
      </c>
      <c r="AE245" s="9">
        <f t="shared" ref="AE245:AE257" si="194">IF(W245&gt;0,Q245,0)</f>
        <v>1758371.34</v>
      </c>
      <c r="AF245" s="9">
        <f t="shared" ref="AF245:AF257" si="195">IF(X245&gt;0,L245,0)</f>
        <v>0</v>
      </c>
      <c r="AG245" s="9">
        <f t="shared" ref="AG245:AG257" si="196">IF(X245&gt;0,Q245,0)</f>
        <v>0</v>
      </c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</row>
    <row r="246" spans="1:46" s="20" customFormat="1" hidden="1" x14ac:dyDescent="0.25">
      <c r="A246" s="11"/>
      <c r="B246" s="12" t="s">
        <v>15</v>
      </c>
      <c r="C246" s="13" t="s">
        <v>20</v>
      </c>
      <c r="D246" s="13"/>
      <c r="E246" s="13"/>
      <c r="F246" s="13"/>
      <c r="G246" s="13"/>
      <c r="H246" s="13"/>
      <c r="I246" s="14">
        <v>2</v>
      </c>
      <c r="J246" s="11">
        <v>1</v>
      </c>
      <c r="K246" s="11">
        <v>1</v>
      </c>
      <c r="L246" s="15">
        <v>17.8</v>
      </c>
      <c r="M246" s="15">
        <v>34038</v>
      </c>
      <c r="N246" s="50">
        <v>46272.93</v>
      </c>
      <c r="O246" s="99">
        <f>Проценты!$B$6</f>
        <v>0.98974533681403798</v>
      </c>
      <c r="P246" s="100">
        <f>Проценты!$B$7</f>
        <v>1.0254663185962401E-2</v>
      </c>
      <c r="Q246" s="18">
        <f t="shared" si="191"/>
        <v>823658.15</v>
      </c>
      <c r="R246" s="9">
        <f t="shared" si="150"/>
        <v>599663.34</v>
      </c>
      <c r="S246" s="9">
        <f t="shared" si="151"/>
        <v>6213.06</v>
      </c>
      <c r="T246" s="18">
        <f t="shared" si="192"/>
        <v>217781.75</v>
      </c>
      <c r="U246" s="51">
        <v>0</v>
      </c>
      <c r="V246" s="10">
        <v>44196</v>
      </c>
      <c r="W246" s="11" t="s">
        <v>63</v>
      </c>
      <c r="X246" s="11"/>
      <c r="Y246" s="11"/>
      <c r="Z246" s="11"/>
      <c r="AA246" s="11"/>
      <c r="AB246" s="11"/>
      <c r="AC246" s="11"/>
      <c r="AD246" s="9">
        <f t="shared" si="193"/>
        <v>17.8</v>
      </c>
      <c r="AE246" s="9">
        <f t="shared" si="194"/>
        <v>823658.15</v>
      </c>
      <c r="AF246" s="9">
        <f t="shared" si="195"/>
        <v>0</v>
      </c>
      <c r="AG246" s="9">
        <f t="shared" si="196"/>
        <v>0</v>
      </c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</row>
    <row r="247" spans="1:46" s="20" customFormat="1" hidden="1" x14ac:dyDescent="0.25">
      <c r="A247" s="11"/>
      <c r="B247" s="12" t="s">
        <v>86</v>
      </c>
      <c r="C247" s="13" t="s">
        <v>20</v>
      </c>
      <c r="D247" s="13"/>
      <c r="E247" s="13"/>
      <c r="F247" s="13"/>
      <c r="G247" s="13"/>
      <c r="H247" s="13"/>
      <c r="I247" s="14">
        <v>2</v>
      </c>
      <c r="J247" s="11">
        <v>1</v>
      </c>
      <c r="K247" s="11">
        <v>2</v>
      </c>
      <c r="L247" s="51">
        <v>25.4</v>
      </c>
      <c r="M247" s="15">
        <v>34038</v>
      </c>
      <c r="N247" s="50">
        <v>46272.93</v>
      </c>
      <c r="O247" s="99">
        <f>Проценты!$B$6</f>
        <v>0.98974533681403798</v>
      </c>
      <c r="P247" s="100">
        <f>Проценты!$B$7</f>
        <v>1.0254663185962401E-2</v>
      </c>
      <c r="Q247" s="18">
        <f t="shared" si="191"/>
        <v>1175332.42</v>
      </c>
      <c r="R247" s="9">
        <f t="shared" si="150"/>
        <v>855699.38</v>
      </c>
      <c r="S247" s="9">
        <f t="shared" si="151"/>
        <v>8865.82</v>
      </c>
      <c r="T247" s="18">
        <f t="shared" si="192"/>
        <v>310767.21999999997</v>
      </c>
      <c r="U247" s="51">
        <v>0</v>
      </c>
      <c r="V247" s="10">
        <v>44196</v>
      </c>
      <c r="W247" s="11" t="s">
        <v>63</v>
      </c>
      <c r="X247" s="11"/>
      <c r="Y247" s="11"/>
      <c r="Z247" s="11"/>
      <c r="AA247" s="11"/>
      <c r="AB247" s="11"/>
      <c r="AC247" s="11"/>
      <c r="AD247" s="9">
        <f t="shared" si="193"/>
        <v>25.4</v>
      </c>
      <c r="AE247" s="9">
        <f t="shared" si="194"/>
        <v>1175332.42</v>
      </c>
      <c r="AF247" s="9">
        <f t="shared" si="195"/>
        <v>0</v>
      </c>
      <c r="AG247" s="9">
        <f t="shared" si="196"/>
        <v>0</v>
      </c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</row>
    <row r="248" spans="1:46" s="20" customFormat="1" hidden="1" x14ac:dyDescent="0.25">
      <c r="A248" s="11"/>
      <c r="B248" s="12" t="s">
        <v>16</v>
      </c>
      <c r="C248" s="13" t="s">
        <v>20</v>
      </c>
      <c r="D248" s="13"/>
      <c r="E248" s="13"/>
      <c r="F248" s="13"/>
      <c r="G248" s="13"/>
      <c r="H248" s="13"/>
      <c r="I248" s="14">
        <v>1</v>
      </c>
      <c r="J248" s="11">
        <v>1</v>
      </c>
      <c r="K248" s="11">
        <v>2</v>
      </c>
      <c r="L248" s="51">
        <v>52.2</v>
      </c>
      <c r="M248" s="15">
        <v>34038</v>
      </c>
      <c r="N248" s="50">
        <v>46272.93</v>
      </c>
      <c r="O248" s="99">
        <f>Проценты!$B$6</f>
        <v>0.98974533681403798</v>
      </c>
      <c r="P248" s="100">
        <f>Проценты!$B$7</f>
        <v>1.0254663185962401E-2</v>
      </c>
      <c r="Q248" s="18">
        <f t="shared" si="191"/>
        <v>2415446.9500000002</v>
      </c>
      <c r="R248" s="9">
        <f t="shared" si="150"/>
        <v>1758563.28</v>
      </c>
      <c r="S248" s="9">
        <f t="shared" si="151"/>
        <v>18220.32</v>
      </c>
      <c r="T248" s="18">
        <f t="shared" si="192"/>
        <v>638663.35</v>
      </c>
      <c r="U248" s="51">
        <v>0</v>
      </c>
      <c r="V248" s="10">
        <v>44196</v>
      </c>
      <c r="W248" s="11" t="s">
        <v>63</v>
      </c>
      <c r="X248" s="11"/>
      <c r="Y248" s="11"/>
      <c r="Z248" s="11"/>
      <c r="AA248" s="11"/>
      <c r="AB248" s="11"/>
      <c r="AC248" s="11"/>
      <c r="AD248" s="9">
        <f t="shared" si="193"/>
        <v>52.2</v>
      </c>
      <c r="AE248" s="9">
        <f t="shared" si="194"/>
        <v>2415446.9500000002</v>
      </c>
      <c r="AF248" s="9">
        <f t="shared" si="195"/>
        <v>0</v>
      </c>
      <c r="AG248" s="9">
        <f t="shared" si="196"/>
        <v>0</v>
      </c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</row>
    <row r="249" spans="1:46" s="20" customFormat="1" hidden="1" x14ac:dyDescent="0.25">
      <c r="A249" s="11"/>
      <c r="B249" s="12" t="s">
        <v>17</v>
      </c>
      <c r="C249" s="13" t="s">
        <v>20</v>
      </c>
      <c r="D249" s="13"/>
      <c r="E249" s="13"/>
      <c r="F249" s="13"/>
      <c r="G249" s="13"/>
      <c r="H249" s="13"/>
      <c r="I249" s="14">
        <v>2</v>
      </c>
      <c r="J249" s="11">
        <v>1</v>
      </c>
      <c r="K249" s="11">
        <v>2</v>
      </c>
      <c r="L249" s="15">
        <v>37.9</v>
      </c>
      <c r="M249" s="15">
        <v>34038</v>
      </c>
      <c r="N249" s="50">
        <v>46272.93</v>
      </c>
      <c r="O249" s="99">
        <f>Проценты!$B$6</f>
        <v>0.98974533681403798</v>
      </c>
      <c r="P249" s="100">
        <f>Проценты!$B$7</f>
        <v>1.0254663185962401E-2</v>
      </c>
      <c r="Q249" s="18">
        <f t="shared" si="191"/>
        <v>1753744.05</v>
      </c>
      <c r="R249" s="9">
        <f t="shared" si="150"/>
        <v>1276811.27</v>
      </c>
      <c r="S249" s="9">
        <f t="shared" si="151"/>
        <v>13228.93</v>
      </c>
      <c r="T249" s="18">
        <f t="shared" si="192"/>
        <v>463703.85</v>
      </c>
      <c r="U249" s="51">
        <v>0</v>
      </c>
      <c r="V249" s="10">
        <v>44196</v>
      </c>
      <c r="W249" s="11" t="s">
        <v>63</v>
      </c>
      <c r="X249" s="11"/>
      <c r="Y249" s="11"/>
      <c r="Z249" s="11"/>
      <c r="AA249" s="11"/>
      <c r="AB249" s="11"/>
      <c r="AC249" s="11"/>
      <c r="AD249" s="9">
        <f t="shared" si="193"/>
        <v>37.9</v>
      </c>
      <c r="AE249" s="9">
        <f t="shared" si="194"/>
        <v>1753744.05</v>
      </c>
      <c r="AF249" s="9">
        <f t="shared" si="195"/>
        <v>0</v>
      </c>
      <c r="AG249" s="9">
        <f t="shared" si="196"/>
        <v>0</v>
      </c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</row>
    <row r="250" spans="1:46" s="20" customFormat="1" hidden="1" x14ac:dyDescent="0.25">
      <c r="A250" s="11"/>
      <c r="B250" s="12" t="s">
        <v>18</v>
      </c>
      <c r="C250" s="13" t="s">
        <v>20</v>
      </c>
      <c r="D250" s="13"/>
      <c r="E250" s="13"/>
      <c r="F250" s="13"/>
      <c r="G250" s="13"/>
      <c r="H250" s="13"/>
      <c r="I250" s="14">
        <v>4</v>
      </c>
      <c r="J250" s="11">
        <v>1</v>
      </c>
      <c r="K250" s="11">
        <v>3</v>
      </c>
      <c r="L250" s="15">
        <v>64.599999999999994</v>
      </c>
      <c r="M250" s="15">
        <v>34038</v>
      </c>
      <c r="N250" s="50">
        <v>46272.93</v>
      </c>
      <c r="O250" s="99">
        <f>Проценты!$B$6</f>
        <v>0.98974533681403798</v>
      </c>
      <c r="P250" s="100">
        <f>Проценты!$B$7</f>
        <v>1.0254663185962401E-2</v>
      </c>
      <c r="Q250" s="18">
        <f t="shared" si="191"/>
        <v>2989231.28</v>
      </c>
      <c r="R250" s="9">
        <f t="shared" si="150"/>
        <v>2176306.2799999998</v>
      </c>
      <c r="S250" s="9">
        <f t="shared" si="151"/>
        <v>22548.52</v>
      </c>
      <c r="T250" s="18">
        <f t="shared" si="192"/>
        <v>790376.48</v>
      </c>
      <c r="U250" s="51">
        <v>0</v>
      </c>
      <c r="V250" s="10">
        <v>44196</v>
      </c>
      <c r="W250" s="11" t="s">
        <v>63</v>
      </c>
      <c r="X250" s="11"/>
      <c r="Y250" s="11"/>
      <c r="Z250" s="11"/>
      <c r="AA250" s="11"/>
      <c r="AB250" s="11"/>
      <c r="AC250" s="11"/>
      <c r="AD250" s="9">
        <f t="shared" si="193"/>
        <v>64.599999999999994</v>
      </c>
      <c r="AE250" s="9">
        <f t="shared" si="194"/>
        <v>2989231.28</v>
      </c>
      <c r="AF250" s="9">
        <f t="shared" si="195"/>
        <v>0</v>
      </c>
      <c r="AG250" s="9">
        <f t="shared" si="196"/>
        <v>0</v>
      </c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</row>
    <row r="251" spans="1:46" s="20" customFormat="1" hidden="1" x14ac:dyDescent="0.25">
      <c r="A251" s="11"/>
      <c r="B251" s="12" t="s">
        <v>19</v>
      </c>
      <c r="C251" s="13" t="s">
        <v>20</v>
      </c>
      <c r="D251" s="13"/>
      <c r="E251" s="13"/>
      <c r="F251" s="13"/>
      <c r="G251" s="13"/>
      <c r="H251" s="13"/>
      <c r="I251" s="14">
        <v>1</v>
      </c>
      <c r="J251" s="11">
        <v>1</v>
      </c>
      <c r="K251" s="11">
        <v>2</v>
      </c>
      <c r="L251" s="15">
        <v>53</v>
      </c>
      <c r="M251" s="15">
        <v>34038</v>
      </c>
      <c r="N251" s="50">
        <v>46272.93</v>
      </c>
      <c r="O251" s="99">
        <f>Проценты!$B$6</f>
        <v>0.98974533681403798</v>
      </c>
      <c r="P251" s="100">
        <f>Проценты!$B$7</f>
        <v>1.0254663185962401E-2</v>
      </c>
      <c r="Q251" s="18">
        <f t="shared" si="191"/>
        <v>2452465.29</v>
      </c>
      <c r="R251" s="9">
        <f t="shared" si="150"/>
        <v>1785514.44</v>
      </c>
      <c r="S251" s="9">
        <f t="shared" si="151"/>
        <v>18499.560000000001</v>
      </c>
      <c r="T251" s="18">
        <f t="shared" si="192"/>
        <v>648451.29</v>
      </c>
      <c r="U251" s="51">
        <v>0</v>
      </c>
      <c r="V251" s="10">
        <v>44196</v>
      </c>
      <c r="W251" s="11" t="s">
        <v>63</v>
      </c>
      <c r="X251" s="11"/>
      <c r="Y251" s="11"/>
      <c r="Z251" s="11"/>
      <c r="AA251" s="11"/>
      <c r="AB251" s="11"/>
      <c r="AC251" s="11"/>
      <c r="AD251" s="9">
        <f t="shared" si="193"/>
        <v>53</v>
      </c>
      <c r="AE251" s="9">
        <f t="shared" si="194"/>
        <v>2452465.29</v>
      </c>
      <c r="AF251" s="9">
        <f t="shared" si="195"/>
        <v>0</v>
      </c>
      <c r="AG251" s="9">
        <f t="shared" si="196"/>
        <v>0</v>
      </c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</row>
    <row r="252" spans="1:46" s="20" customFormat="1" hidden="1" x14ac:dyDescent="0.25">
      <c r="A252" s="11"/>
      <c r="B252" s="12" t="s">
        <v>22</v>
      </c>
      <c r="C252" s="13" t="s">
        <v>20</v>
      </c>
      <c r="D252" s="13"/>
      <c r="E252" s="13"/>
      <c r="F252" s="13"/>
      <c r="G252" s="13"/>
      <c r="H252" s="13"/>
      <c r="I252" s="14">
        <v>7</v>
      </c>
      <c r="J252" s="11">
        <v>1</v>
      </c>
      <c r="K252" s="11">
        <v>2</v>
      </c>
      <c r="L252" s="15">
        <v>55.5</v>
      </c>
      <c r="M252" s="15">
        <v>34038</v>
      </c>
      <c r="N252" s="50">
        <v>46272.93</v>
      </c>
      <c r="O252" s="99">
        <f>Проценты!$B$6</f>
        <v>0.98974533681403798</v>
      </c>
      <c r="P252" s="100">
        <f>Проценты!$B$7</f>
        <v>1.0254663185962401E-2</v>
      </c>
      <c r="Q252" s="18">
        <f t="shared" si="191"/>
        <v>2568147.62</v>
      </c>
      <c r="R252" s="9">
        <f t="shared" si="150"/>
        <v>1869736.82</v>
      </c>
      <c r="S252" s="9">
        <f t="shared" si="151"/>
        <v>19372.18</v>
      </c>
      <c r="T252" s="18">
        <f t="shared" si="192"/>
        <v>679038.62</v>
      </c>
      <c r="U252" s="51">
        <v>0</v>
      </c>
      <c r="V252" s="10">
        <v>44196</v>
      </c>
      <c r="W252" s="11" t="s">
        <v>63</v>
      </c>
      <c r="X252" s="11"/>
      <c r="Y252" s="11"/>
      <c r="Z252" s="11"/>
      <c r="AA252" s="11"/>
      <c r="AB252" s="11"/>
      <c r="AC252" s="11"/>
      <c r="AD252" s="9">
        <f t="shared" si="193"/>
        <v>55.5</v>
      </c>
      <c r="AE252" s="9">
        <f t="shared" si="194"/>
        <v>2568147.62</v>
      </c>
      <c r="AF252" s="9">
        <f t="shared" si="195"/>
        <v>0</v>
      </c>
      <c r="AG252" s="9">
        <f t="shared" si="196"/>
        <v>0</v>
      </c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</row>
    <row r="253" spans="1:46" s="20" customFormat="1" hidden="1" x14ac:dyDescent="0.25">
      <c r="A253" s="11"/>
      <c r="B253" s="12" t="s">
        <v>23</v>
      </c>
      <c r="C253" s="13" t="s">
        <v>20</v>
      </c>
      <c r="D253" s="13"/>
      <c r="E253" s="13"/>
      <c r="F253" s="13"/>
      <c r="G253" s="13"/>
      <c r="H253" s="13"/>
      <c r="I253" s="14">
        <v>5</v>
      </c>
      <c r="J253" s="11">
        <v>1</v>
      </c>
      <c r="K253" s="11">
        <v>3</v>
      </c>
      <c r="L253" s="15">
        <v>61.1</v>
      </c>
      <c r="M253" s="15">
        <v>34038</v>
      </c>
      <c r="N253" s="50">
        <v>46272.93</v>
      </c>
      <c r="O253" s="99">
        <f>Проценты!$B$6</f>
        <v>0.98974533681403798</v>
      </c>
      <c r="P253" s="100">
        <f>Проценты!$B$7</f>
        <v>1.0254663185962401E-2</v>
      </c>
      <c r="Q253" s="18">
        <f t="shared" si="191"/>
        <v>2827276.02</v>
      </c>
      <c r="R253" s="9">
        <f t="shared" si="150"/>
        <v>2058394.95</v>
      </c>
      <c r="S253" s="9">
        <f t="shared" si="151"/>
        <v>21326.85</v>
      </c>
      <c r="T253" s="18">
        <f t="shared" si="192"/>
        <v>747554.22</v>
      </c>
      <c r="U253" s="51">
        <v>0</v>
      </c>
      <c r="V253" s="10">
        <v>44196</v>
      </c>
      <c r="W253" s="11" t="s">
        <v>63</v>
      </c>
      <c r="X253" s="11"/>
      <c r="Y253" s="11"/>
      <c r="Z253" s="11"/>
      <c r="AA253" s="11"/>
      <c r="AB253" s="11"/>
      <c r="AC253" s="11"/>
      <c r="AD253" s="9">
        <f t="shared" si="193"/>
        <v>61.1</v>
      </c>
      <c r="AE253" s="9">
        <f t="shared" si="194"/>
        <v>2827276.02</v>
      </c>
      <c r="AF253" s="9">
        <f t="shared" si="195"/>
        <v>0</v>
      </c>
      <c r="AG253" s="9">
        <f t="shared" si="196"/>
        <v>0</v>
      </c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</row>
    <row r="254" spans="1:46" s="20" customFormat="1" hidden="1" x14ac:dyDescent="0.25">
      <c r="A254" s="11"/>
      <c r="B254" s="12" t="s">
        <v>25</v>
      </c>
      <c r="C254" s="13" t="s">
        <v>20</v>
      </c>
      <c r="D254" s="13"/>
      <c r="E254" s="13"/>
      <c r="F254" s="13"/>
      <c r="G254" s="13"/>
      <c r="H254" s="13"/>
      <c r="I254" s="14">
        <v>3</v>
      </c>
      <c r="J254" s="11">
        <v>1</v>
      </c>
      <c r="K254" s="11">
        <v>2</v>
      </c>
      <c r="L254" s="15">
        <v>38</v>
      </c>
      <c r="M254" s="15">
        <v>34038</v>
      </c>
      <c r="N254" s="50">
        <v>46272.93</v>
      </c>
      <c r="O254" s="99">
        <f>Проценты!$B$6</f>
        <v>0.98974533681403798</v>
      </c>
      <c r="P254" s="100">
        <f>Проценты!$B$7</f>
        <v>1.0254663185962401E-2</v>
      </c>
      <c r="Q254" s="18">
        <f t="shared" si="191"/>
        <v>1758371.34</v>
      </c>
      <c r="R254" s="9">
        <f t="shared" si="150"/>
        <v>1280180.17</v>
      </c>
      <c r="S254" s="9">
        <f t="shared" si="151"/>
        <v>13263.83</v>
      </c>
      <c r="T254" s="18">
        <f t="shared" si="192"/>
        <v>464927.34</v>
      </c>
      <c r="U254" s="51">
        <v>0</v>
      </c>
      <c r="V254" s="10">
        <v>44196</v>
      </c>
      <c r="W254" s="11" t="s">
        <v>63</v>
      </c>
      <c r="X254" s="11"/>
      <c r="Y254" s="11"/>
      <c r="Z254" s="11"/>
      <c r="AA254" s="11"/>
      <c r="AB254" s="11"/>
      <c r="AC254" s="11"/>
      <c r="AD254" s="9">
        <f t="shared" si="193"/>
        <v>38</v>
      </c>
      <c r="AE254" s="9">
        <f t="shared" si="194"/>
        <v>1758371.34</v>
      </c>
      <c r="AF254" s="9">
        <f t="shared" si="195"/>
        <v>0</v>
      </c>
      <c r="AG254" s="9">
        <f t="shared" si="196"/>
        <v>0</v>
      </c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</row>
    <row r="255" spans="1:46" s="20" customFormat="1" hidden="1" x14ac:dyDescent="0.25">
      <c r="A255" s="11"/>
      <c r="B255" s="12" t="s">
        <v>49</v>
      </c>
      <c r="C255" s="13" t="s">
        <v>20</v>
      </c>
      <c r="D255" s="13"/>
      <c r="E255" s="13"/>
      <c r="F255" s="13"/>
      <c r="G255" s="13"/>
      <c r="H255" s="13"/>
      <c r="I255" s="14">
        <v>2</v>
      </c>
      <c r="J255" s="11">
        <v>1</v>
      </c>
      <c r="K255" s="11">
        <v>2</v>
      </c>
      <c r="L255" s="51">
        <v>55.7</v>
      </c>
      <c r="M255" s="15">
        <v>34038</v>
      </c>
      <c r="N255" s="50">
        <v>46272.93</v>
      </c>
      <c r="O255" s="99">
        <f>Проценты!$B$6</f>
        <v>0.98974533681403798</v>
      </c>
      <c r="P255" s="100">
        <f>Проценты!$B$7</f>
        <v>1.0254663185962401E-2</v>
      </c>
      <c r="Q255" s="18">
        <f t="shared" si="191"/>
        <v>2577402.2000000002</v>
      </c>
      <c r="R255" s="9">
        <f t="shared" si="150"/>
        <v>1876474.61</v>
      </c>
      <c r="S255" s="9">
        <f t="shared" si="151"/>
        <v>19441.990000000002</v>
      </c>
      <c r="T255" s="18">
        <f t="shared" si="192"/>
        <v>681485.6</v>
      </c>
      <c r="U255" s="51">
        <v>0</v>
      </c>
      <c r="V255" s="10">
        <v>44196</v>
      </c>
      <c r="W255" s="11" t="s">
        <v>63</v>
      </c>
      <c r="X255" s="11"/>
      <c r="Y255" s="11"/>
      <c r="Z255" s="11"/>
      <c r="AA255" s="11"/>
      <c r="AB255" s="11"/>
      <c r="AC255" s="11"/>
      <c r="AD255" s="9">
        <f t="shared" si="193"/>
        <v>55.7</v>
      </c>
      <c r="AE255" s="9">
        <f t="shared" si="194"/>
        <v>2577402.2000000002</v>
      </c>
      <c r="AF255" s="9">
        <f t="shared" si="195"/>
        <v>0</v>
      </c>
      <c r="AG255" s="9">
        <f t="shared" si="196"/>
        <v>0</v>
      </c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</row>
    <row r="256" spans="1:46" s="20" customFormat="1" hidden="1" x14ac:dyDescent="0.25">
      <c r="A256" s="11"/>
      <c r="B256" s="12" t="s">
        <v>26</v>
      </c>
      <c r="C256" s="13" t="s">
        <v>20</v>
      </c>
      <c r="D256" s="13"/>
      <c r="E256" s="13"/>
      <c r="F256" s="13"/>
      <c r="G256" s="13"/>
      <c r="H256" s="13"/>
      <c r="I256" s="14">
        <v>1</v>
      </c>
      <c r="J256" s="11">
        <v>1</v>
      </c>
      <c r="K256" s="11">
        <v>3</v>
      </c>
      <c r="L256" s="51">
        <v>63.1</v>
      </c>
      <c r="M256" s="15">
        <v>34038</v>
      </c>
      <c r="N256" s="50">
        <v>46272.93</v>
      </c>
      <c r="O256" s="99">
        <f>Проценты!$B$6</f>
        <v>0.98974533681403798</v>
      </c>
      <c r="P256" s="100">
        <f>Проценты!$B$7</f>
        <v>1.0254663185962401E-2</v>
      </c>
      <c r="Q256" s="18">
        <f t="shared" si="191"/>
        <v>2919821.88</v>
      </c>
      <c r="R256" s="9">
        <f t="shared" si="150"/>
        <v>2125772.86</v>
      </c>
      <c r="S256" s="9">
        <f t="shared" si="151"/>
        <v>22024.94</v>
      </c>
      <c r="T256" s="18">
        <f t="shared" si="192"/>
        <v>772024.08</v>
      </c>
      <c r="U256" s="51">
        <v>0</v>
      </c>
      <c r="V256" s="10">
        <v>44196</v>
      </c>
      <c r="W256" s="11" t="s">
        <v>63</v>
      </c>
      <c r="X256" s="11"/>
      <c r="Y256" s="11"/>
      <c r="Z256" s="11"/>
      <c r="AA256" s="11"/>
      <c r="AB256" s="11"/>
      <c r="AC256" s="11"/>
      <c r="AD256" s="9">
        <f t="shared" si="193"/>
        <v>63.1</v>
      </c>
      <c r="AE256" s="9">
        <f t="shared" si="194"/>
        <v>2919821.88</v>
      </c>
      <c r="AF256" s="9">
        <f t="shared" si="195"/>
        <v>0</v>
      </c>
      <c r="AG256" s="9">
        <f t="shared" si="196"/>
        <v>0</v>
      </c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</row>
    <row r="257" spans="1:46" s="20" customFormat="1" hidden="1" x14ac:dyDescent="0.25">
      <c r="A257" s="11"/>
      <c r="B257" s="12" t="s">
        <v>50</v>
      </c>
      <c r="C257" s="13" t="s">
        <v>20</v>
      </c>
      <c r="D257" s="13"/>
      <c r="E257" s="13"/>
      <c r="F257" s="13"/>
      <c r="G257" s="13"/>
      <c r="H257" s="13"/>
      <c r="I257" s="14">
        <v>1</v>
      </c>
      <c r="J257" s="11">
        <v>1</v>
      </c>
      <c r="K257" s="11">
        <v>2</v>
      </c>
      <c r="L257" s="51">
        <v>36.5</v>
      </c>
      <c r="M257" s="15">
        <v>34038</v>
      </c>
      <c r="N257" s="50">
        <v>46272.93</v>
      </c>
      <c r="O257" s="99">
        <f>Проценты!$B$6</f>
        <v>0.98974533681403798</v>
      </c>
      <c r="P257" s="100">
        <f>Проценты!$B$7</f>
        <v>1.0254663185962401E-2</v>
      </c>
      <c r="Q257" s="18">
        <f t="shared" si="191"/>
        <v>1688961.95</v>
      </c>
      <c r="R257" s="9">
        <f t="shared" si="150"/>
        <v>1229646.74</v>
      </c>
      <c r="S257" s="9">
        <f t="shared" si="151"/>
        <v>12740.26</v>
      </c>
      <c r="T257" s="18">
        <f t="shared" si="192"/>
        <v>446574.95</v>
      </c>
      <c r="U257" s="51">
        <v>0</v>
      </c>
      <c r="V257" s="10">
        <v>44196</v>
      </c>
      <c r="W257" s="11" t="s">
        <v>63</v>
      </c>
      <c r="X257" s="11"/>
      <c r="Y257" s="11"/>
      <c r="Z257" s="11"/>
      <c r="AA257" s="11"/>
      <c r="AB257" s="11"/>
      <c r="AC257" s="11"/>
      <c r="AD257" s="9">
        <f t="shared" si="193"/>
        <v>36.5</v>
      </c>
      <c r="AE257" s="9">
        <f t="shared" si="194"/>
        <v>1688961.95</v>
      </c>
      <c r="AF257" s="9">
        <f t="shared" si="195"/>
        <v>0</v>
      </c>
      <c r="AG257" s="9">
        <f t="shared" si="196"/>
        <v>0</v>
      </c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</row>
    <row r="258" spans="1:46" s="20" customFormat="1" x14ac:dyDescent="0.25">
      <c r="A258" s="11">
        <v>22</v>
      </c>
      <c r="B258" s="12" t="s">
        <v>156</v>
      </c>
      <c r="C258" s="13"/>
      <c r="D258" s="13"/>
      <c r="E258" s="13"/>
      <c r="F258" s="13"/>
      <c r="G258" s="13"/>
      <c r="H258" s="13"/>
      <c r="I258" s="14">
        <f>SUM(I259:I270)</f>
        <v>31</v>
      </c>
      <c r="J258" s="14">
        <f t="shared" ref="J258:L258" si="197">SUM(J259:J270)</f>
        <v>12</v>
      </c>
      <c r="K258" s="14">
        <f t="shared" si="197"/>
        <v>17</v>
      </c>
      <c r="L258" s="15">
        <f t="shared" si="197"/>
        <v>439.9</v>
      </c>
      <c r="M258" s="15">
        <v>34038</v>
      </c>
      <c r="N258" s="50">
        <v>46272.93</v>
      </c>
      <c r="O258" s="99">
        <f>Проценты!$B$6</f>
        <v>0.98974533681403798</v>
      </c>
      <c r="P258" s="100">
        <f>Проценты!$B$7</f>
        <v>1.0254663185962401E-2</v>
      </c>
      <c r="Q258" s="15">
        <f t="shared" ref="Q258:U258" si="198">SUM(Q259:Q270)</f>
        <v>20355461.91</v>
      </c>
      <c r="R258" s="9">
        <f t="shared" si="150"/>
        <v>14819769.890000001</v>
      </c>
      <c r="S258" s="9">
        <f t="shared" si="151"/>
        <v>153546.31</v>
      </c>
      <c r="T258" s="15">
        <f t="shared" si="198"/>
        <v>5382145.71</v>
      </c>
      <c r="U258" s="15">
        <f t="shared" si="198"/>
        <v>0</v>
      </c>
      <c r="V258" s="16">
        <v>44196</v>
      </c>
      <c r="W258" s="11"/>
      <c r="X258" s="11"/>
      <c r="Y258" s="11"/>
      <c r="Z258" s="11"/>
      <c r="AA258" s="11"/>
      <c r="AB258" s="11"/>
      <c r="AC258" s="11"/>
      <c r="AD258" s="15">
        <f t="shared" ref="AD258:AP258" si="199">SUM(AD259:AD270)</f>
        <v>384.6</v>
      </c>
      <c r="AE258" s="15">
        <f t="shared" si="199"/>
        <v>17796568.879999999</v>
      </c>
      <c r="AF258" s="15">
        <f t="shared" si="199"/>
        <v>55.3</v>
      </c>
      <c r="AG258" s="15">
        <f t="shared" si="199"/>
        <v>2558893.0299999998</v>
      </c>
      <c r="AH258" s="15">
        <f t="shared" si="199"/>
        <v>0</v>
      </c>
      <c r="AI258" s="15">
        <f t="shared" si="199"/>
        <v>0</v>
      </c>
      <c r="AJ258" s="15">
        <f t="shared" si="199"/>
        <v>0</v>
      </c>
      <c r="AK258" s="15">
        <f t="shared" si="199"/>
        <v>0</v>
      </c>
      <c r="AL258" s="15">
        <f t="shared" si="199"/>
        <v>0</v>
      </c>
      <c r="AM258" s="15">
        <f t="shared" si="199"/>
        <v>0</v>
      </c>
      <c r="AN258" s="15">
        <f t="shared" si="199"/>
        <v>0</v>
      </c>
      <c r="AO258" s="15">
        <f t="shared" si="199"/>
        <v>0</v>
      </c>
      <c r="AP258" s="15">
        <f t="shared" si="199"/>
        <v>0</v>
      </c>
      <c r="AQ258" s="11"/>
      <c r="AR258" s="11"/>
      <c r="AS258" s="11"/>
      <c r="AT258" s="11"/>
    </row>
    <row r="259" spans="1:46" hidden="1" x14ac:dyDescent="0.25">
      <c r="A259" s="122"/>
      <c r="B259" s="5" t="s">
        <v>87</v>
      </c>
      <c r="C259" s="6" t="s">
        <v>20</v>
      </c>
      <c r="D259" s="6"/>
      <c r="E259" s="6"/>
      <c r="F259" s="6"/>
      <c r="G259" s="6"/>
      <c r="H259" s="6"/>
      <c r="I259" s="7">
        <v>6</v>
      </c>
      <c r="J259" s="11">
        <v>1</v>
      </c>
      <c r="K259" s="122">
        <v>1</v>
      </c>
      <c r="L259" s="15">
        <v>24.7</v>
      </c>
      <c r="M259" s="15">
        <v>34038</v>
      </c>
      <c r="N259" s="50">
        <v>46272.93</v>
      </c>
      <c r="O259" s="99">
        <f>Проценты!$B$6</f>
        <v>0.98974533681403798</v>
      </c>
      <c r="P259" s="100">
        <f>Проценты!$B$7</f>
        <v>1.0254663185962401E-2</v>
      </c>
      <c r="Q259" s="18">
        <f t="shared" ref="Q259:Q270" si="200">L259*N259</f>
        <v>1142941.3700000001</v>
      </c>
      <c r="R259" s="9">
        <f t="shared" si="150"/>
        <v>832117.11</v>
      </c>
      <c r="S259" s="9">
        <f t="shared" si="151"/>
        <v>8621.49</v>
      </c>
      <c r="T259" s="18">
        <f t="shared" ref="T259:T270" si="201">Q259-R259-S259-U259</f>
        <v>302202.77</v>
      </c>
      <c r="U259" s="51">
        <v>0</v>
      </c>
      <c r="V259" s="10">
        <v>44196</v>
      </c>
      <c r="W259" s="122" t="s">
        <v>63</v>
      </c>
      <c r="X259" s="122"/>
      <c r="Y259" s="122"/>
      <c r="Z259" s="122"/>
      <c r="AA259" s="122"/>
      <c r="AB259" s="122"/>
      <c r="AC259" s="122"/>
      <c r="AD259" s="9">
        <f t="shared" ref="AD259:AD270" si="202">IF(W259&gt;0,L259,0)</f>
        <v>24.7</v>
      </c>
      <c r="AE259" s="9">
        <f t="shared" ref="AE259:AE270" si="203">IF(W259&gt;0,Q259,0)</f>
        <v>1142941.3700000001</v>
      </c>
      <c r="AF259" s="9">
        <f t="shared" ref="AF259:AF270" si="204">IF(X259&gt;0,L259,0)</f>
        <v>0</v>
      </c>
      <c r="AG259" s="9">
        <f t="shared" ref="AG259:AG270" si="205">IF(X259&gt;0,Q259,0)</f>
        <v>0</v>
      </c>
      <c r="AH259" s="122"/>
      <c r="AI259" s="122"/>
      <c r="AJ259" s="122"/>
      <c r="AK259" s="122"/>
      <c r="AL259" s="122"/>
      <c r="AM259" s="122"/>
      <c r="AN259" s="122"/>
      <c r="AO259" s="122"/>
      <c r="AP259" s="122"/>
      <c r="AQ259" s="122"/>
      <c r="AR259" s="122"/>
      <c r="AS259" s="122"/>
      <c r="AT259" s="122"/>
    </row>
    <row r="260" spans="1:46" hidden="1" x14ac:dyDescent="0.25">
      <c r="A260" s="122"/>
      <c r="B260" s="5" t="s">
        <v>16</v>
      </c>
      <c r="C260" s="6" t="s">
        <v>20</v>
      </c>
      <c r="D260" s="6"/>
      <c r="E260" s="6"/>
      <c r="F260" s="6"/>
      <c r="G260" s="6"/>
      <c r="H260" s="6"/>
      <c r="I260" s="7">
        <v>2</v>
      </c>
      <c r="J260" s="11">
        <v>1</v>
      </c>
      <c r="K260" s="122">
        <v>2</v>
      </c>
      <c r="L260" s="9">
        <v>53.8</v>
      </c>
      <c r="M260" s="15">
        <v>34038</v>
      </c>
      <c r="N260" s="50">
        <v>46272.93</v>
      </c>
      <c r="O260" s="99">
        <f>Проценты!$B$6</f>
        <v>0.98974533681403798</v>
      </c>
      <c r="P260" s="100">
        <f>Проценты!$B$7</f>
        <v>1.0254663185962401E-2</v>
      </c>
      <c r="Q260" s="18">
        <f t="shared" si="200"/>
        <v>2489483.63</v>
      </c>
      <c r="R260" s="9">
        <f t="shared" si="150"/>
        <v>1812465.61</v>
      </c>
      <c r="S260" s="9">
        <f t="shared" si="151"/>
        <v>18778.79</v>
      </c>
      <c r="T260" s="18">
        <f t="shared" si="201"/>
        <v>658239.23</v>
      </c>
      <c r="U260" s="51">
        <v>0</v>
      </c>
      <c r="V260" s="10">
        <v>44196</v>
      </c>
      <c r="W260" s="122" t="s">
        <v>63</v>
      </c>
      <c r="X260" s="122"/>
      <c r="Y260" s="122"/>
      <c r="Z260" s="122"/>
      <c r="AA260" s="122"/>
      <c r="AB260" s="122"/>
      <c r="AC260" s="122"/>
      <c r="AD260" s="9">
        <f t="shared" si="202"/>
        <v>53.8</v>
      </c>
      <c r="AE260" s="9">
        <f t="shared" si="203"/>
        <v>2489483.63</v>
      </c>
      <c r="AF260" s="9">
        <f t="shared" si="204"/>
        <v>0</v>
      </c>
      <c r="AG260" s="9">
        <f t="shared" si="205"/>
        <v>0</v>
      </c>
      <c r="AH260" s="122"/>
      <c r="AI260" s="122"/>
      <c r="AJ260" s="122"/>
      <c r="AK260" s="122"/>
      <c r="AL260" s="122"/>
      <c r="AM260" s="122"/>
      <c r="AN260" s="122"/>
      <c r="AO260" s="122"/>
      <c r="AP260" s="122"/>
      <c r="AQ260" s="122"/>
      <c r="AR260" s="122"/>
      <c r="AS260" s="122"/>
      <c r="AT260" s="122"/>
    </row>
    <row r="261" spans="1:46" hidden="1" x14ac:dyDescent="0.25">
      <c r="A261" s="122"/>
      <c r="B261" s="5" t="s">
        <v>19</v>
      </c>
      <c r="C261" s="6" t="s">
        <v>20</v>
      </c>
      <c r="D261" s="6"/>
      <c r="E261" s="6"/>
      <c r="F261" s="6"/>
      <c r="G261" s="6"/>
      <c r="H261" s="6"/>
      <c r="I261" s="7">
        <v>3</v>
      </c>
      <c r="J261" s="11">
        <v>1</v>
      </c>
      <c r="K261" s="122">
        <v>2</v>
      </c>
      <c r="L261" s="69">
        <v>54.6</v>
      </c>
      <c r="M261" s="15">
        <v>34038</v>
      </c>
      <c r="N261" s="50">
        <v>46272.93</v>
      </c>
      <c r="O261" s="99">
        <f>Проценты!$B$6</f>
        <v>0.98974533681403798</v>
      </c>
      <c r="P261" s="100">
        <f>Проценты!$B$7</f>
        <v>1.0254663185962401E-2</v>
      </c>
      <c r="Q261" s="18">
        <f t="shared" si="200"/>
        <v>2526501.98</v>
      </c>
      <c r="R261" s="9">
        <f t="shared" si="150"/>
        <v>1839416.77</v>
      </c>
      <c r="S261" s="9">
        <f t="shared" si="151"/>
        <v>19058.03</v>
      </c>
      <c r="T261" s="18">
        <f t="shared" si="201"/>
        <v>668027.18000000005</v>
      </c>
      <c r="U261" s="51">
        <v>0</v>
      </c>
      <c r="V261" s="10">
        <v>44196</v>
      </c>
      <c r="W261" s="122" t="s">
        <v>63</v>
      </c>
      <c r="X261" s="122"/>
      <c r="Y261" s="122"/>
      <c r="Z261" s="122"/>
      <c r="AA261" s="122"/>
      <c r="AB261" s="122"/>
      <c r="AC261" s="122"/>
      <c r="AD261" s="9">
        <f t="shared" si="202"/>
        <v>54.6</v>
      </c>
      <c r="AE261" s="9">
        <f t="shared" si="203"/>
        <v>2526501.98</v>
      </c>
      <c r="AF261" s="9">
        <f t="shared" si="204"/>
        <v>0</v>
      </c>
      <c r="AG261" s="9">
        <f t="shared" si="205"/>
        <v>0</v>
      </c>
      <c r="AH261" s="122"/>
      <c r="AI261" s="122"/>
      <c r="AJ261" s="122"/>
      <c r="AK261" s="122"/>
      <c r="AL261" s="122"/>
      <c r="AM261" s="122"/>
      <c r="AN261" s="122"/>
      <c r="AO261" s="122"/>
      <c r="AP261" s="122"/>
      <c r="AQ261" s="122"/>
      <c r="AR261" s="122"/>
      <c r="AS261" s="122"/>
      <c r="AT261" s="122"/>
    </row>
    <row r="262" spans="1:46" hidden="1" x14ac:dyDescent="0.25">
      <c r="A262" s="122"/>
      <c r="B262" s="5" t="s">
        <v>22</v>
      </c>
      <c r="C262" s="6"/>
      <c r="D262" s="13" t="s">
        <v>21</v>
      </c>
      <c r="E262" s="13"/>
      <c r="F262" s="13"/>
      <c r="G262" s="13"/>
      <c r="H262" s="13"/>
      <c r="I262" s="7">
        <v>4</v>
      </c>
      <c r="J262" s="11">
        <v>1</v>
      </c>
      <c r="K262" s="122">
        <v>2</v>
      </c>
      <c r="L262" s="69">
        <v>55.3</v>
      </c>
      <c r="M262" s="15">
        <v>34038</v>
      </c>
      <c r="N262" s="50">
        <v>46272.93</v>
      </c>
      <c r="O262" s="99">
        <f>Проценты!$B$6</f>
        <v>0.98974533681403798</v>
      </c>
      <c r="P262" s="100">
        <f>Проценты!$B$7</f>
        <v>1.0254663185962401E-2</v>
      </c>
      <c r="Q262" s="18">
        <f t="shared" si="200"/>
        <v>2558893.0299999998</v>
      </c>
      <c r="R262" s="9">
        <f t="shared" si="150"/>
        <v>1862999.03</v>
      </c>
      <c r="S262" s="9">
        <f t="shared" si="151"/>
        <v>19302.37</v>
      </c>
      <c r="T262" s="18">
        <f t="shared" si="201"/>
        <v>676591.63</v>
      </c>
      <c r="U262" s="51">
        <v>0</v>
      </c>
      <c r="V262" s="10">
        <v>44196</v>
      </c>
      <c r="W262" s="122"/>
      <c r="X262" s="122" t="s">
        <v>63</v>
      </c>
      <c r="Y262" s="122"/>
      <c r="Z262" s="122"/>
      <c r="AA262" s="122"/>
      <c r="AB262" s="122"/>
      <c r="AC262" s="122"/>
      <c r="AD262" s="9">
        <f t="shared" si="202"/>
        <v>0</v>
      </c>
      <c r="AE262" s="9">
        <f t="shared" si="203"/>
        <v>0</v>
      </c>
      <c r="AF262" s="9">
        <f t="shared" si="204"/>
        <v>55.3</v>
      </c>
      <c r="AG262" s="9">
        <f t="shared" si="205"/>
        <v>2558893.0299999998</v>
      </c>
      <c r="AH262" s="122"/>
      <c r="AI262" s="122"/>
      <c r="AJ262" s="122"/>
      <c r="AK262" s="122"/>
      <c r="AL262" s="122"/>
      <c r="AM262" s="122"/>
      <c r="AN262" s="122"/>
      <c r="AO262" s="122"/>
      <c r="AP262" s="122"/>
      <c r="AQ262" s="122"/>
      <c r="AR262" s="122"/>
      <c r="AS262" s="122"/>
      <c r="AT262" s="122"/>
    </row>
    <row r="263" spans="1:46" hidden="1" x14ac:dyDescent="0.25">
      <c r="A263" s="122"/>
      <c r="B263" s="5" t="s">
        <v>23</v>
      </c>
      <c r="C263" s="6" t="s">
        <v>20</v>
      </c>
      <c r="D263" s="6"/>
      <c r="E263" s="6"/>
      <c r="F263" s="6"/>
      <c r="G263" s="6"/>
      <c r="H263" s="6"/>
      <c r="I263" s="7">
        <v>2</v>
      </c>
      <c r="J263" s="11">
        <v>1</v>
      </c>
      <c r="K263" s="122">
        <v>2</v>
      </c>
      <c r="L263" s="9">
        <v>62.7</v>
      </c>
      <c r="M263" s="15">
        <v>34038</v>
      </c>
      <c r="N263" s="50">
        <v>46272.93</v>
      </c>
      <c r="O263" s="99">
        <f>Проценты!$B$6</f>
        <v>0.98974533681403798</v>
      </c>
      <c r="P263" s="100">
        <f>Проценты!$B$7</f>
        <v>1.0254663185962401E-2</v>
      </c>
      <c r="Q263" s="18">
        <f t="shared" si="200"/>
        <v>2901312.71</v>
      </c>
      <c r="R263" s="9">
        <f t="shared" si="150"/>
        <v>2112297.2799999998</v>
      </c>
      <c r="S263" s="9">
        <f t="shared" si="151"/>
        <v>21885.32</v>
      </c>
      <c r="T263" s="18">
        <f t="shared" si="201"/>
        <v>767130.11</v>
      </c>
      <c r="U263" s="51">
        <v>0</v>
      </c>
      <c r="V263" s="10">
        <v>44196</v>
      </c>
      <c r="W263" s="122" t="s">
        <v>63</v>
      </c>
      <c r="X263" s="122"/>
      <c r="Y263" s="122"/>
      <c r="Z263" s="122"/>
      <c r="AA263" s="122"/>
      <c r="AB263" s="122"/>
      <c r="AC263" s="122"/>
      <c r="AD263" s="9">
        <f t="shared" si="202"/>
        <v>62.7</v>
      </c>
      <c r="AE263" s="9">
        <f t="shared" si="203"/>
        <v>2901312.71</v>
      </c>
      <c r="AF263" s="9">
        <f t="shared" si="204"/>
        <v>0</v>
      </c>
      <c r="AG263" s="9">
        <f t="shared" si="205"/>
        <v>0</v>
      </c>
      <c r="AH263" s="122"/>
      <c r="AI263" s="122"/>
      <c r="AJ263" s="122"/>
      <c r="AK263" s="122"/>
      <c r="AL263" s="122"/>
      <c r="AM263" s="122"/>
      <c r="AN263" s="122"/>
      <c r="AO263" s="122"/>
      <c r="AP263" s="122"/>
      <c r="AQ263" s="122"/>
      <c r="AR263" s="122"/>
      <c r="AS263" s="122"/>
      <c r="AT263" s="122"/>
    </row>
    <row r="264" spans="1:46" hidden="1" x14ac:dyDescent="0.25">
      <c r="A264" s="122"/>
      <c r="B264" s="5" t="s">
        <v>25</v>
      </c>
      <c r="C264" s="6" t="s">
        <v>20</v>
      </c>
      <c r="D264" s="6"/>
      <c r="E264" s="6"/>
      <c r="F264" s="6"/>
      <c r="G264" s="6"/>
      <c r="H264" s="6"/>
      <c r="I264" s="7">
        <v>4</v>
      </c>
      <c r="J264" s="11">
        <v>1</v>
      </c>
      <c r="K264" s="122">
        <v>1</v>
      </c>
      <c r="L264" s="9">
        <v>36.5</v>
      </c>
      <c r="M264" s="15">
        <v>34038</v>
      </c>
      <c r="N264" s="50">
        <v>46272.93</v>
      </c>
      <c r="O264" s="99">
        <f>Проценты!$B$6</f>
        <v>0.98974533681403798</v>
      </c>
      <c r="P264" s="100">
        <f>Проценты!$B$7</f>
        <v>1.0254663185962401E-2</v>
      </c>
      <c r="Q264" s="18">
        <f t="shared" si="200"/>
        <v>1688961.95</v>
      </c>
      <c r="R264" s="9">
        <f t="shared" si="150"/>
        <v>1229646.74</v>
      </c>
      <c r="S264" s="9">
        <f t="shared" si="151"/>
        <v>12740.26</v>
      </c>
      <c r="T264" s="18">
        <f t="shared" si="201"/>
        <v>446574.95</v>
      </c>
      <c r="U264" s="51">
        <v>0</v>
      </c>
      <c r="V264" s="10">
        <v>44196</v>
      </c>
      <c r="W264" s="122" t="s">
        <v>63</v>
      </c>
      <c r="X264" s="122"/>
      <c r="Y264" s="122"/>
      <c r="Z264" s="122"/>
      <c r="AA264" s="122"/>
      <c r="AB264" s="122"/>
      <c r="AC264" s="122"/>
      <c r="AD264" s="9">
        <f t="shared" si="202"/>
        <v>36.5</v>
      </c>
      <c r="AE264" s="9">
        <f t="shared" si="203"/>
        <v>1688961.95</v>
      </c>
      <c r="AF264" s="9">
        <f t="shared" si="204"/>
        <v>0</v>
      </c>
      <c r="AG264" s="9">
        <f t="shared" si="205"/>
        <v>0</v>
      </c>
      <c r="AH264" s="122"/>
      <c r="AI264" s="122"/>
      <c r="AJ264" s="122"/>
      <c r="AK264" s="122"/>
      <c r="AL264" s="122"/>
      <c r="AM264" s="122"/>
      <c r="AN264" s="122"/>
      <c r="AO264" s="122"/>
      <c r="AP264" s="122"/>
      <c r="AQ264" s="122"/>
      <c r="AR264" s="122"/>
      <c r="AS264" s="122"/>
      <c r="AT264" s="122"/>
    </row>
    <row r="265" spans="1:46" hidden="1" x14ac:dyDescent="0.25">
      <c r="A265" s="122"/>
      <c r="B265" s="5" t="s">
        <v>49</v>
      </c>
      <c r="C265" s="6" t="s">
        <v>20</v>
      </c>
      <c r="D265" s="6"/>
      <c r="E265" s="6"/>
      <c r="F265" s="6"/>
      <c r="G265" s="6"/>
      <c r="H265" s="6"/>
      <c r="I265" s="7">
        <v>1</v>
      </c>
      <c r="J265" s="11">
        <v>1</v>
      </c>
      <c r="K265" s="122">
        <v>1</v>
      </c>
      <c r="L265" s="9">
        <v>37.299999999999997</v>
      </c>
      <c r="M265" s="15">
        <v>34038</v>
      </c>
      <c r="N265" s="50">
        <v>46272.93</v>
      </c>
      <c r="O265" s="99">
        <f>Проценты!$B$6</f>
        <v>0.98974533681403798</v>
      </c>
      <c r="P265" s="100">
        <f>Проценты!$B$7</f>
        <v>1.0254663185962401E-2</v>
      </c>
      <c r="Q265" s="18">
        <f t="shared" si="200"/>
        <v>1725980.29</v>
      </c>
      <c r="R265" s="9">
        <f t="shared" si="150"/>
        <v>1256597.8999999999</v>
      </c>
      <c r="S265" s="9">
        <f t="shared" si="151"/>
        <v>13019.5</v>
      </c>
      <c r="T265" s="18">
        <f t="shared" si="201"/>
        <v>456362.89</v>
      </c>
      <c r="U265" s="51">
        <v>0</v>
      </c>
      <c r="V265" s="10">
        <v>44196</v>
      </c>
      <c r="W265" s="122" t="s">
        <v>63</v>
      </c>
      <c r="X265" s="122"/>
      <c r="Y265" s="122"/>
      <c r="Z265" s="122"/>
      <c r="AA265" s="122"/>
      <c r="AB265" s="122"/>
      <c r="AC265" s="122"/>
      <c r="AD265" s="9">
        <f t="shared" si="202"/>
        <v>37.299999999999997</v>
      </c>
      <c r="AE265" s="9">
        <f t="shared" si="203"/>
        <v>1725980.29</v>
      </c>
      <c r="AF265" s="9">
        <f t="shared" si="204"/>
        <v>0</v>
      </c>
      <c r="AG265" s="9">
        <f t="shared" si="205"/>
        <v>0</v>
      </c>
      <c r="AH265" s="122"/>
      <c r="AI265" s="122"/>
      <c r="AJ265" s="122"/>
      <c r="AK265" s="122"/>
      <c r="AL265" s="122"/>
      <c r="AM265" s="122"/>
      <c r="AN265" s="122"/>
      <c r="AO265" s="122"/>
      <c r="AP265" s="122"/>
      <c r="AQ265" s="122"/>
      <c r="AR265" s="122"/>
      <c r="AS265" s="122"/>
      <c r="AT265" s="122"/>
    </row>
    <row r="266" spans="1:46" hidden="1" x14ac:dyDescent="0.25">
      <c r="A266" s="122"/>
      <c r="B266" s="5" t="s">
        <v>88</v>
      </c>
      <c r="C266" s="6" t="s">
        <v>20</v>
      </c>
      <c r="D266" s="6"/>
      <c r="E266" s="6"/>
      <c r="F266" s="6"/>
      <c r="G266" s="6"/>
      <c r="H266" s="6"/>
      <c r="I266" s="7">
        <v>2</v>
      </c>
      <c r="J266" s="11">
        <v>1</v>
      </c>
      <c r="K266" s="122">
        <v>1</v>
      </c>
      <c r="L266" s="9">
        <v>26.7</v>
      </c>
      <c r="M266" s="15">
        <v>34038</v>
      </c>
      <c r="N266" s="50">
        <v>46272.93</v>
      </c>
      <c r="O266" s="99">
        <f>Проценты!$B$6</f>
        <v>0.98974533681403798</v>
      </c>
      <c r="P266" s="100">
        <f>Проценты!$B$7</f>
        <v>1.0254663185962401E-2</v>
      </c>
      <c r="Q266" s="18">
        <f t="shared" si="200"/>
        <v>1235487.23</v>
      </c>
      <c r="R266" s="9">
        <f t="shared" si="150"/>
        <v>899495.01</v>
      </c>
      <c r="S266" s="9">
        <f t="shared" si="151"/>
        <v>9319.59</v>
      </c>
      <c r="T266" s="18">
        <f t="shared" si="201"/>
        <v>326672.63</v>
      </c>
      <c r="U266" s="51">
        <v>0</v>
      </c>
      <c r="V266" s="10">
        <v>44196</v>
      </c>
      <c r="W266" s="122" t="s">
        <v>63</v>
      </c>
      <c r="X266" s="122"/>
      <c r="Y266" s="122"/>
      <c r="Z266" s="122"/>
      <c r="AA266" s="122"/>
      <c r="AB266" s="122"/>
      <c r="AC266" s="122"/>
      <c r="AD266" s="9">
        <f t="shared" si="202"/>
        <v>26.7</v>
      </c>
      <c r="AE266" s="9">
        <f t="shared" si="203"/>
        <v>1235487.23</v>
      </c>
      <c r="AF266" s="9">
        <f t="shared" si="204"/>
        <v>0</v>
      </c>
      <c r="AG266" s="9">
        <f t="shared" si="205"/>
        <v>0</v>
      </c>
      <c r="AH266" s="122"/>
      <c r="AI266" s="122"/>
      <c r="AJ266" s="122"/>
      <c r="AK266" s="122"/>
      <c r="AL266" s="122"/>
      <c r="AM266" s="122"/>
      <c r="AN266" s="122"/>
      <c r="AO266" s="122"/>
      <c r="AP266" s="122"/>
      <c r="AQ266" s="122"/>
      <c r="AR266" s="122"/>
      <c r="AS266" s="122"/>
      <c r="AT266" s="122"/>
    </row>
    <row r="267" spans="1:46" hidden="1" x14ac:dyDescent="0.25">
      <c r="A267" s="122"/>
      <c r="B267" s="5" t="s">
        <v>89</v>
      </c>
      <c r="C267" s="6" t="s">
        <v>20</v>
      </c>
      <c r="D267" s="6"/>
      <c r="E267" s="6"/>
      <c r="F267" s="6"/>
      <c r="G267" s="6"/>
      <c r="H267" s="6"/>
      <c r="I267" s="7">
        <v>3</v>
      </c>
      <c r="J267" s="11">
        <v>1</v>
      </c>
      <c r="K267" s="122">
        <v>1</v>
      </c>
      <c r="L267" s="9">
        <v>18.5</v>
      </c>
      <c r="M267" s="15">
        <v>34038</v>
      </c>
      <c r="N267" s="50">
        <v>46272.93</v>
      </c>
      <c r="O267" s="99">
        <f>Проценты!$B$6</f>
        <v>0.98974533681403798</v>
      </c>
      <c r="P267" s="100">
        <f>Проценты!$B$7</f>
        <v>1.0254663185962401E-2</v>
      </c>
      <c r="Q267" s="18">
        <f t="shared" si="200"/>
        <v>856049.21</v>
      </c>
      <c r="R267" s="9">
        <f t="shared" si="150"/>
        <v>623245.61</v>
      </c>
      <c r="S267" s="9">
        <f t="shared" si="151"/>
        <v>6457.39</v>
      </c>
      <c r="T267" s="18">
        <f t="shared" si="201"/>
        <v>226346.21</v>
      </c>
      <c r="U267" s="51">
        <v>0</v>
      </c>
      <c r="V267" s="10">
        <v>44196</v>
      </c>
      <c r="W267" s="122" t="s">
        <v>63</v>
      </c>
      <c r="X267" s="122"/>
      <c r="Y267" s="122"/>
      <c r="Z267" s="122"/>
      <c r="AA267" s="122"/>
      <c r="AB267" s="122"/>
      <c r="AC267" s="122"/>
      <c r="AD267" s="9">
        <f t="shared" si="202"/>
        <v>18.5</v>
      </c>
      <c r="AE267" s="9">
        <f t="shared" si="203"/>
        <v>856049.21</v>
      </c>
      <c r="AF267" s="9">
        <f t="shared" si="204"/>
        <v>0</v>
      </c>
      <c r="AG267" s="9">
        <f t="shared" si="205"/>
        <v>0</v>
      </c>
      <c r="AH267" s="122"/>
      <c r="AI267" s="122"/>
      <c r="AJ267" s="122"/>
      <c r="AK267" s="122"/>
      <c r="AL267" s="122"/>
      <c r="AM267" s="122"/>
      <c r="AN267" s="122"/>
      <c r="AO267" s="122"/>
      <c r="AP267" s="122"/>
      <c r="AQ267" s="122"/>
      <c r="AR267" s="122"/>
      <c r="AS267" s="122"/>
      <c r="AT267" s="122"/>
    </row>
    <row r="268" spans="1:46" hidden="1" x14ac:dyDescent="0.25">
      <c r="A268" s="122"/>
      <c r="B268" s="5" t="s">
        <v>90</v>
      </c>
      <c r="C268" s="6" t="s">
        <v>20</v>
      </c>
      <c r="D268" s="6"/>
      <c r="E268" s="6"/>
      <c r="F268" s="6"/>
      <c r="G268" s="6"/>
      <c r="H268" s="6"/>
      <c r="I268" s="7">
        <v>1</v>
      </c>
      <c r="J268" s="11">
        <v>1</v>
      </c>
      <c r="K268" s="122">
        <v>1</v>
      </c>
      <c r="L268" s="9">
        <v>24.7</v>
      </c>
      <c r="M268" s="15">
        <v>34038</v>
      </c>
      <c r="N268" s="50">
        <v>46272.93</v>
      </c>
      <c r="O268" s="99">
        <f>Проценты!$B$6</f>
        <v>0.98974533681403798</v>
      </c>
      <c r="P268" s="100">
        <f>Проценты!$B$7</f>
        <v>1.0254663185962401E-2</v>
      </c>
      <c r="Q268" s="18">
        <f t="shared" si="200"/>
        <v>1142941.3700000001</v>
      </c>
      <c r="R268" s="9">
        <f t="shared" si="150"/>
        <v>832117.11</v>
      </c>
      <c r="S268" s="9">
        <f t="shared" si="151"/>
        <v>8621.49</v>
      </c>
      <c r="T268" s="18">
        <f t="shared" si="201"/>
        <v>302202.77</v>
      </c>
      <c r="U268" s="51">
        <v>0</v>
      </c>
      <c r="V268" s="10">
        <v>44196</v>
      </c>
      <c r="W268" s="122" t="s">
        <v>63</v>
      </c>
      <c r="X268" s="122"/>
      <c r="Y268" s="122"/>
      <c r="Z268" s="122"/>
      <c r="AA268" s="122"/>
      <c r="AB268" s="122"/>
      <c r="AC268" s="122"/>
      <c r="AD268" s="9">
        <f t="shared" si="202"/>
        <v>24.7</v>
      </c>
      <c r="AE268" s="9">
        <f t="shared" si="203"/>
        <v>1142941.3700000001</v>
      </c>
      <c r="AF268" s="9">
        <f t="shared" si="204"/>
        <v>0</v>
      </c>
      <c r="AG268" s="9">
        <f t="shared" si="205"/>
        <v>0</v>
      </c>
      <c r="AH268" s="122"/>
      <c r="AI268" s="122"/>
      <c r="AJ268" s="122"/>
      <c r="AK268" s="122"/>
      <c r="AL268" s="122"/>
      <c r="AM268" s="122"/>
      <c r="AN268" s="122"/>
      <c r="AO268" s="122"/>
      <c r="AP268" s="122"/>
      <c r="AQ268" s="122"/>
      <c r="AR268" s="122"/>
      <c r="AS268" s="122"/>
      <c r="AT268" s="122"/>
    </row>
    <row r="269" spans="1:46" hidden="1" x14ac:dyDescent="0.25">
      <c r="A269" s="122"/>
      <c r="B269" s="5" t="s">
        <v>91</v>
      </c>
      <c r="C269" s="6" t="s">
        <v>20</v>
      </c>
      <c r="D269" s="6"/>
      <c r="E269" s="6"/>
      <c r="F269" s="6"/>
      <c r="G269" s="6"/>
      <c r="H269" s="6"/>
      <c r="I269" s="7">
        <v>2</v>
      </c>
      <c r="J269" s="11">
        <v>1</v>
      </c>
      <c r="K269" s="122">
        <v>1</v>
      </c>
      <c r="L269" s="9">
        <v>8.3000000000000007</v>
      </c>
      <c r="M269" s="15">
        <v>34038</v>
      </c>
      <c r="N269" s="50">
        <v>46272.93</v>
      </c>
      <c r="O269" s="99">
        <f>Проценты!$B$6</f>
        <v>0.98974533681403798</v>
      </c>
      <c r="P269" s="100">
        <f>Проценты!$B$7</f>
        <v>1.0254663185962401E-2</v>
      </c>
      <c r="Q269" s="18">
        <f t="shared" si="200"/>
        <v>384065.32</v>
      </c>
      <c r="R269" s="9">
        <f t="shared" si="150"/>
        <v>279618.3</v>
      </c>
      <c r="S269" s="9">
        <f t="shared" si="151"/>
        <v>2897.1</v>
      </c>
      <c r="T269" s="18">
        <f t="shared" si="201"/>
        <v>101549.92</v>
      </c>
      <c r="U269" s="51">
        <v>0</v>
      </c>
      <c r="V269" s="10">
        <v>44196</v>
      </c>
      <c r="W269" s="122" t="s">
        <v>63</v>
      </c>
      <c r="X269" s="122"/>
      <c r="Y269" s="122"/>
      <c r="Z269" s="122"/>
      <c r="AA269" s="122"/>
      <c r="AB269" s="122"/>
      <c r="AC269" s="122"/>
      <c r="AD269" s="9">
        <f t="shared" si="202"/>
        <v>8.3000000000000007</v>
      </c>
      <c r="AE269" s="9">
        <f t="shared" si="203"/>
        <v>384065.32</v>
      </c>
      <c r="AF269" s="9">
        <f t="shared" si="204"/>
        <v>0</v>
      </c>
      <c r="AG269" s="9">
        <f t="shared" si="205"/>
        <v>0</v>
      </c>
      <c r="AH269" s="122"/>
      <c r="AI269" s="122"/>
      <c r="AJ269" s="122"/>
      <c r="AK269" s="122"/>
      <c r="AL269" s="122"/>
      <c r="AM269" s="122"/>
      <c r="AN269" s="122"/>
      <c r="AO269" s="122"/>
      <c r="AP269" s="122"/>
      <c r="AQ269" s="122"/>
      <c r="AR269" s="122"/>
      <c r="AS269" s="122"/>
      <c r="AT269" s="122"/>
    </row>
    <row r="270" spans="1:46" hidden="1" x14ac:dyDescent="0.25">
      <c r="A270" s="122"/>
      <c r="B270" s="5" t="s">
        <v>50</v>
      </c>
      <c r="C270" s="6" t="s">
        <v>20</v>
      </c>
      <c r="D270" s="6"/>
      <c r="E270" s="6"/>
      <c r="F270" s="6"/>
      <c r="G270" s="6"/>
      <c r="H270" s="6"/>
      <c r="I270" s="7">
        <v>1</v>
      </c>
      <c r="J270" s="11">
        <v>1</v>
      </c>
      <c r="K270" s="122">
        <v>2</v>
      </c>
      <c r="L270" s="9">
        <v>36.799999999999997</v>
      </c>
      <c r="M270" s="15">
        <v>34038</v>
      </c>
      <c r="N270" s="50">
        <v>46272.93</v>
      </c>
      <c r="O270" s="99">
        <f>Проценты!$B$6</f>
        <v>0.98974533681403798</v>
      </c>
      <c r="P270" s="100">
        <f>Проценты!$B$7</f>
        <v>1.0254663185962401E-2</v>
      </c>
      <c r="Q270" s="18">
        <f t="shared" si="200"/>
        <v>1702843.82</v>
      </c>
      <c r="R270" s="9">
        <f t="shared" si="150"/>
        <v>1239753.43</v>
      </c>
      <c r="S270" s="9">
        <f t="shared" si="151"/>
        <v>12844.97</v>
      </c>
      <c r="T270" s="18">
        <f t="shared" si="201"/>
        <v>450245.42</v>
      </c>
      <c r="U270" s="51">
        <v>0</v>
      </c>
      <c r="V270" s="10">
        <v>44196</v>
      </c>
      <c r="W270" s="122" t="s">
        <v>63</v>
      </c>
      <c r="X270" s="122"/>
      <c r="Y270" s="122"/>
      <c r="Z270" s="122"/>
      <c r="AA270" s="122"/>
      <c r="AB270" s="122"/>
      <c r="AC270" s="122"/>
      <c r="AD270" s="9">
        <f t="shared" si="202"/>
        <v>36.799999999999997</v>
      </c>
      <c r="AE270" s="9">
        <f t="shared" si="203"/>
        <v>1702843.82</v>
      </c>
      <c r="AF270" s="9">
        <f t="shared" si="204"/>
        <v>0</v>
      </c>
      <c r="AG270" s="9">
        <f t="shared" si="205"/>
        <v>0</v>
      </c>
      <c r="AH270" s="122"/>
      <c r="AI270" s="122"/>
      <c r="AJ270" s="122"/>
      <c r="AK270" s="122"/>
      <c r="AL270" s="122"/>
      <c r="AM270" s="122"/>
      <c r="AN270" s="122"/>
      <c r="AO270" s="122"/>
      <c r="AP270" s="122"/>
      <c r="AQ270" s="122"/>
      <c r="AR270" s="122"/>
      <c r="AS270" s="122"/>
      <c r="AT270" s="122"/>
    </row>
    <row r="271" spans="1:46" s="20" customFormat="1" x14ac:dyDescent="0.25">
      <c r="A271" s="11">
        <v>23</v>
      </c>
      <c r="B271" s="12" t="s">
        <v>157</v>
      </c>
      <c r="C271" s="13"/>
      <c r="D271" s="13"/>
      <c r="E271" s="13"/>
      <c r="F271" s="13"/>
      <c r="G271" s="13"/>
      <c r="H271" s="13"/>
      <c r="I271" s="14">
        <f>SUM(I272:I275)</f>
        <v>10</v>
      </c>
      <c r="J271" s="14">
        <f t="shared" ref="J271:L271" si="206">SUM(J272:J275)</f>
        <v>4</v>
      </c>
      <c r="K271" s="14">
        <f t="shared" si="206"/>
        <v>6</v>
      </c>
      <c r="L271" s="15">
        <f t="shared" si="206"/>
        <v>69.2</v>
      </c>
      <c r="M271" s="15">
        <v>34038</v>
      </c>
      <c r="N271" s="50">
        <v>46272.93</v>
      </c>
      <c r="O271" s="99">
        <f>Проценты!$B$6</f>
        <v>0.98974533681403798</v>
      </c>
      <c r="P271" s="100">
        <f>Проценты!$B$7</f>
        <v>1.0254663185962401E-2</v>
      </c>
      <c r="Q271" s="15">
        <f t="shared" ref="Q271:U271" si="207">SUM(Q272:Q275)</f>
        <v>3202086.75</v>
      </c>
      <c r="R271" s="9">
        <f t="shared" si="150"/>
        <v>2331275.46</v>
      </c>
      <c r="S271" s="9">
        <f t="shared" si="151"/>
        <v>24154.14</v>
      </c>
      <c r="T271" s="15">
        <f t="shared" si="207"/>
        <v>846657.15</v>
      </c>
      <c r="U271" s="15">
        <f t="shared" si="207"/>
        <v>0</v>
      </c>
      <c r="V271" s="16">
        <v>44196</v>
      </c>
      <c r="W271" s="11"/>
      <c r="X271" s="11"/>
      <c r="Y271" s="11"/>
      <c r="Z271" s="11"/>
      <c r="AA271" s="11"/>
      <c r="AB271" s="11"/>
      <c r="AC271" s="11"/>
      <c r="AD271" s="15">
        <f t="shared" ref="AD271:AP271" si="208">SUM(AD272:AD275)</f>
        <v>69.2</v>
      </c>
      <c r="AE271" s="15">
        <f t="shared" si="208"/>
        <v>3202086.75</v>
      </c>
      <c r="AF271" s="15">
        <f t="shared" si="208"/>
        <v>0</v>
      </c>
      <c r="AG271" s="15">
        <f t="shared" si="208"/>
        <v>0</v>
      </c>
      <c r="AH271" s="15">
        <f t="shared" si="208"/>
        <v>0</v>
      </c>
      <c r="AI271" s="15">
        <f t="shared" si="208"/>
        <v>0</v>
      </c>
      <c r="AJ271" s="15">
        <f t="shared" si="208"/>
        <v>0</v>
      </c>
      <c r="AK271" s="15">
        <f t="shared" si="208"/>
        <v>0</v>
      </c>
      <c r="AL271" s="15">
        <f t="shared" si="208"/>
        <v>0</v>
      </c>
      <c r="AM271" s="15">
        <f t="shared" si="208"/>
        <v>0</v>
      </c>
      <c r="AN271" s="15">
        <f t="shared" si="208"/>
        <v>0</v>
      </c>
      <c r="AO271" s="15">
        <f t="shared" si="208"/>
        <v>0</v>
      </c>
      <c r="AP271" s="15">
        <f t="shared" si="208"/>
        <v>0</v>
      </c>
      <c r="AQ271" s="11"/>
      <c r="AR271" s="11"/>
      <c r="AS271" s="11"/>
      <c r="AT271" s="11"/>
    </row>
    <row r="272" spans="1:46" hidden="1" x14ac:dyDescent="0.25">
      <c r="A272" s="122"/>
      <c r="B272" s="5" t="s">
        <v>92</v>
      </c>
      <c r="C272" s="6" t="s">
        <v>20</v>
      </c>
      <c r="D272" s="6"/>
      <c r="E272" s="6"/>
      <c r="F272" s="6"/>
      <c r="G272" s="6"/>
      <c r="H272" s="6"/>
      <c r="I272" s="7">
        <v>4</v>
      </c>
      <c r="J272" s="122">
        <v>1</v>
      </c>
      <c r="K272" s="122">
        <v>1</v>
      </c>
      <c r="L272" s="9">
        <v>18.3</v>
      </c>
      <c r="M272" s="15">
        <v>34038</v>
      </c>
      <c r="N272" s="50">
        <v>46272.93</v>
      </c>
      <c r="O272" s="99">
        <f>Проценты!$B$6</f>
        <v>0.98974533681403798</v>
      </c>
      <c r="P272" s="100">
        <f>Проценты!$B$7</f>
        <v>1.0254663185962401E-2</v>
      </c>
      <c r="Q272" s="18">
        <f t="shared" ref="Q272:Q275" si="209">L272*N272</f>
        <v>846794.62</v>
      </c>
      <c r="R272" s="9">
        <f t="shared" si="150"/>
        <v>616507.81999999995</v>
      </c>
      <c r="S272" s="9">
        <f t="shared" si="151"/>
        <v>6387.58</v>
      </c>
      <c r="T272" s="18">
        <f t="shared" ref="T272:T275" si="210">Q272-R272-S272-U272</f>
        <v>223899.22</v>
      </c>
      <c r="U272" s="51">
        <v>0</v>
      </c>
      <c r="V272" s="10">
        <v>44196</v>
      </c>
      <c r="W272" s="122" t="s">
        <v>63</v>
      </c>
      <c r="X272" s="122"/>
      <c r="Y272" s="122"/>
      <c r="Z272" s="122"/>
      <c r="AA272" s="122"/>
      <c r="AB272" s="122"/>
      <c r="AC272" s="122"/>
      <c r="AD272" s="9">
        <f t="shared" ref="AD272:AD275" si="211">IF(W272&gt;0,L272,0)</f>
        <v>18.3</v>
      </c>
      <c r="AE272" s="9">
        <f t="shared" ref="AE272:AE275" si="212">IF(W272&gt;0,Q272,0)</f>
        <v>846794.62</v>
      </c>
      <c r="AF272" s="9">
        <f t="shared" ref="AF272:AF275" si="213">IF(X272&gt;0,L272,0)</f>
        <v>0</v>
      </c>
      <c r="AG272" s="9">
        <f t="shared" ref="AG272:AG275" si="214">IF(X272&gt;0,Q272,0)</f>
        <v>0</v>
      </c>
      <c r="AH272" s="122"/>
      <c r="AI272" s="122"/>
      <c r="AJ272" s="122"/>
      <c r="AK272" s="122"/>
      <c r="AL272" s="122"/>
      <c r="AM272" s="122"/>
      <c r="AN272" s="122"/>
      <c r="AO272" s="122"/>
      <c r="AP272" s="122"/>
      <c r="AQ272" s="122"/>
      <c r="AR272" s="122"/>
      <c r="AS272" s="122"/>
      <c r="AT272" s="122"/>
    </row>
    <row r="273" spans="1:46" hidden="1" x14ac:dyDescent="0.25">
      <c r="A273" s="122"/>
      <c r="B273" s="5" t="s">
        <v>85</v>
      </c>
      <c r="C273" s="6" t="s">
        <v>20</v>
      </c>
      <c r="D273" s="6"/>
      <c r="E273" s="6"/>
      <c r="F273" s="6"/>
      <c r="G273" s="6"/>
      <c r="H273" s="6"/>
      <c r="I273" s="7">
        <v>2</v>
      </c>
      <c r="J273" s="122">
        <v>1</v>
      </c>
      <c r="K273" s="122">
        <v>1</v>
      </c>
      <c r="L273" s="9">
        <v>20.100000000000001</v>
      </c>
      <c r="M273" s="15">
        <v>34038</v>
      </c>
      <c r="N273" s="50">
        <v>46272.93</v>
      </c>
      <c r="O273" s="99">
        <f>Проценты!$B$6</f>
        <v>0.98974533681403798</v>
      </c>
      <c r="P273" s="100">
        <f>Проценты!$B$7</f>
        <v>1.0254663185962401E-2</v>
      </c>
      <c r="Q273" s="18">
        <f t="shared" si="209"/>
        <v>930085.89</v>
      </c>
      <c r="R273" s="9">
        <f t="shared" si="150"/>
        <v>677147.93</v>
      </c>
      <c r="S273" s="9">
        <f t="shared" si="151"/>
        <v>7015.87</v>
      </c>
      <c r="T273" s="18">
        <f t="shared" si="210"/>
        <v>245922.09</v>
      </c>
      <c r="U273" s="51">
        <v>0</v>
      </c>
      <c r="V273" s="10">
        <v>44196</v>
      </c>
      <c r="W273" s="122" t="s">
        <v>63</v>
      </c>
      <c r="X273" s="122"/>
      <c r="Y273" s="122"/>
      <c r="Z273" s="122"/>
      <c r="AA273" s="122"/>
      <c r="AB273" s="122"/>
      <c r="AC273" s="122"/>
      <c r="AD273" s="9">
        <f t="shared" si="211"/>
        <v>20.100000000000001</v>
      </c>
      <c r="AE273" s="9">
        <f t="shared" si="212"/>
        <v>930085.89</v>
      </c>
      <c r="AF273" s="9">
        <f t="shared" si="213"/>
        <v>0</v>
      </c>
      <c r="AG273" s="9">
        <f t="shared" si="214"/>
        <v>0</v>
      </c>
      <c r="AH273" s="122"/>
      <c r="AI273" s="122"/>
      <c r="AJ273" s="122"/>
      <c r="AK273" s="122"/>
      <c r="AL273" s="122"/>
      <c r="AM273" s="122"/>
      <c r="AN273" s="122"/>
      <c r="AO273" s="122"/>
      <c r="AP273" s="122"/>
      <c r="AQ273" s="122"/>
      <c r="AR273" s="122"/>
      <c r="AS273" s="122"/>
      <c r="AT273" s="122"/>
    </row>
    <row r="274" spans="1:46" hidden="1" x14ac:dyDescent="0.25">
      <c r="A274" s="122"/>
      <c r="B274" s="5" t="s">
        <v>93</v>
      </c>
      <c r="C274" s="6" t="s">
        <v>20</v>
      </c>
      <c r="D274" s="6"/>
      <c r="E274" s="6"/>
      <c r="F274" s="6"/>
      <c r="G274" s="6"/>
      <c r="H274" s="6"/>
      <c r="I274" s="7">
        <v>1</v>
      </c>
      <c r="J274" s="122">
        <v>1</v>
      </c>
      <c r="K274" s="122">
        <v>1</v>
      </c>
      <c r="L274" s="15">
        <v>3.8</v>
      </c>
      <c r="M274" s="15">
        <v>34038</v>
      </c>
      <c r="N274" s="50">
        <v>46272.93</v>
      </c>
      <c r="O274" s="99">
        <f>Проценты!$B$6</f>
        <v>0.98974533681403798</v>
      </c>
      <c r="P274" s="100">
        <f>Проценты!$B$7</f>
        <v>1.0254663185962401E-2</v>
      </c>
      <c r="Q274" s="18">
        <f t="shared" si="209"/>
        <v>175837.13</v>
      </c>
      <c r="R274" s="9">
        <f t="shared" si="150"/>
        <v>128018.02</v>
      </c>
      <c r="S274" s="9">
        <f t="shared" si="151"/>
        <v>1326.38</v>
      </c>
      <c r="T274" s="18">
        <f t="shared" si="210"/>
        <v>46492.73</v>
      </c>
      <c r="U274" s="51">
        <v>0</v>
      </c>
      <c r="V274" s="10">
        <v>44196</v>
      </c>
      <c r="W274" s="122" t="s">
        <v>63</v>
      </c>
      <c r="X274" s="122"/>
      <c r="Y274" s="122"/>
      <c r="Z274" s="122"/>
      <c r="AA274" s="122"/>
      <c r="AB274" s="122"/>
      <c r="AC274" s="122"/>
      <c r="AD274" s="9">
        <f t="shared" si="211"/>
        <v>3.8</v>
      </c>
      <c r="AE274" s="9">
        <f t="shared" si="212"/>
        <v>175837.13</v>
      </c>
      <c r="AF274" s="9">
        <f t="shared" si="213"/>
        <v>0</v>
      </c>
      <c r="AG274" s="9">
        <f t="shared" si="214"/>
        <v>0</v>
      </c>
      <c r="AH274" s="122"/>
      <c r="AI274" s="122"/>
      <c r="AJ274" s="122"/>
      <c r="AK274" s="122"/>
      <c r="AL274" s="122"/>
      <c r="AM274" s="122"/>
      <c r="AN274" s="122"/>
      <c r="AO274" s="122"/>
      <c r="AP274" s="122"/>
      <c r="AQ274" s="122"/>
      <c r="AR274" s="122"/>
      <c r="AS274" s="122"/>
      <c r="AT274" s="122"/>
    </row>
    <row r="275" spans="1:46" hidden="1" x14ac:dyDescent="0.25">
      <c r="A275" s="122"/>
      <c r="B275" s="5" t="s">
        <v>94</v>
      </c>
      <c r="C275" s="6" t="s">
        <v>20</v>
      </c>
      <c r="D275" s="6"/>
      <c r="E275" s="6"/>
      <c r="F275" s="6"/>
      <c r="G275" s="6"/>
      <c r="H275" s="6"/>
      <c r="I275" s="7">
        <v>3</v>
      </c>
      <c r="J275" s="122">
        <v>1</v>
      </c>
      <c r="K275" s="122">
        <v>3</v>
      </c>
      <c r="L275" s="15">
        <v>27</v>
      </c>
      <c r="M275" s="15">
        <v>34038</v>
      </c>
      <c r="N275" s="50">
        <v>46272.93</v>
      </c>
      <c r="O275" s="99">
        <f>Проценты!$B$6</f>
        <v>0.98974533681403798</v>
      </c>
      <c r="P275" s="100">
        <f>Проценты!$B$7</f>
        <v>1.0254663185962401E-2</v>
      </c>
      <c r="Q275" s="18">
        <f t="shared" si="209"/>
        <v>1249369.1100000001</v>
      </c>
      <c r="R275" s="9">
        <f t="shared" si="150"/>
        <v>909601.7</v>
      </c>
      <c r="S275" s="9">
        <f t="shared" si="151"/>
        <v>9424.2999999999993</v>
      </c>
      <c r="T275" s="18">
        <f t="shared" si="210"/>
        <v>330343.11</v>
      </c>
      <c r="U275" s="51">
        <v>0</v>
      </c>
      <c r="V275" s="10">
        <v>44196</v>
      </c>
      <c r="W275" s="122" t="s">
        <v>63</v>
      </c>
      <c r="X275" s="122"/>
      <c r="Y275" s="122"/>
      <c r="Z275" s="122"/>
      <c r="AA275" s="122"/>
      <c r="AB275" s="122"/>
      <c r="AC275" s="122"/>
      <c r="AD275" s="9">
        <f t="shared" si="211"/>
        <v>27</v>
      </c>
      <c r="AE275" s="9">
        <f t="shared" si="212"/>
        <v>1249369.1100000001</v>
      </c>
      <c r="AF275" s="9">
        <f t="shared" si="213"/>
        <v>0</v>
      </c>
      <c r="AG275" s="9">
        <f t="shared" si="214"/>
        <v>0</v>
      </c>
      <c r="AH275" s="122"/>
      <c r="AI275" s="122"/>
      <c r="AJ275" s="122"/>
      <c r="AK275" s="122"/>
      <c r="AL275" s="122"/>
      <c r="AM275" s="122"/>
      <c r="AN275" s="122"/>
      <c r="AO275" s="122"/>
      <c r="AP275" s="122"/>
      <c r="AQ275" s="122"/>
      <c r="AR275" s="122"/>
      <c r="AS275" s="122"/>
      <c r="AT275" s="122"/>
    </row>
    <row r="276" spans="1:46" s="20" customFormat="1" x14ac:dyDescent="0.25">
      <c r="A276" s="11">
        <v>24</v>
      </c>
      <c r="B276" s="12" t="s">
        <v>158</v>
      </c>
      <c r="C276" s="13"/>
      <c r="D276" s="13"/>
      <c r="E276" s="13"/>
      <c r="F276" s="13"/>
      <c r="G276" s="13"/>
      <c r="H276" s="13"/>
      <c r="I276" s="14">
        <f>SUM(I277:I280)</f>
        <v>8</v>
      </c>
      <c r="J276" s="14">
        <f t="shared" ref="J276:L276" si="215">SUM(J277:J280)</f>
        <v>4</v>
      </c>
      <c r="K276" s="14">
        <f t="shared" si="215"/>
        <v>6</v>
      </c>
      <c r="L276" s="15">
        <f t="shared" si="215"/>
        <v>91.3</v>
      </c>
      <c r="M276" s="15">
        <v>34038</v>
      </c>
      <c r="N276" s="50">
        <v>46272.93</v>
      </c>
      <c r="O276" s="99">
        <f>Проценты!$B$6</f>
        <v>0.98974533681403798</v>
      </c>
      <c r="P276" s="100">
        <f>Проценты!$B$7</f>
        <v>1.0254663185962401E-2</v>
      </c>
      <c r="Q276" s="15">
        <f t="shared" ref="Q276:U276" si="216">SUM(Q277:Q280)</f>
        <v>4224718.51</v>
      </c>
      <c r="R276" s="9">
        <f t="shared" si="150"/>
        <v>3075801.3</v>
      </c>
      <c r="S276" s="9">
        <f t="shared" si="151"/>
        <v>31868.1</v>
      </c>
      <c r="T276" s="15">
        <f t="shared" si="216"/>
        <v>1117049.1100000001</v>
      </c>
      <c r="U276" s="15">
        <f t="shared" si="216"/>
        <v>0</v>
      </c>
      <c r="V276" s="16">
        <v>44196</v>
      </c>
      <c r="W276" s="11"/>
      <c r="X276" s="11"/>
      <c r="Y276" s="11"/>
      <c r="Z276" s="11"/>
      <c r="AA276" s="11"/>
      <c r="AB276" s="11"/>
      <c r="AC276" s="11"/>
      <c r="AD276" s="15">
        <f t="shared" ref="AD276:AP276" si="217">SUM(AD277:AD280)</f>
        <v>91.3</v>
      </c>
      <c r="AE276" s="15">
        <f t="shared" si="217"/>
        <v>4224718.51</v>
      </c>
      <c r="AF276" s="15">
        <f t="shared" si="217"/>
        <v>0</v>
      </c>
      <c r="AG276" s="15">
        <f t="shared" si="217"/>
        <v>0</v>
      </c>
      <c r="AH276" s="15">
        <f t="shared" si="217"/>
        <v>0</v>
      </c>
      <c r="AI276" s="15">
        <f t="shared" si="217"/>
        <v>0</v>
      </c>
      <c r="AJ276" s="15">
        <f t="shared" si="217"/>
        <v>0</v>
      </c>
      <c r="AK276" s="15">
        <f t="shared" si="217"/>
        <v>0</v>
      </c>
      <c r="AL276" s="15">
        <f t="shared" si="217"/>
        <v>0</v>
      </c>
      <c r="AM276" s="15">
        <f t="shared" si="217"/>
        <v>0</v>
      </c>
      <c r="AN276" s="15">
        <f t="shared" si="217"/>
        <v>0</v>
      </c>
      <c r="AO276" s="15">
        <f t="shared" si="217"/>
        <v>0</v>
      </c>
      <c r="AP276" s="15">
        <f t="shared" si="217"/>
        <v>0</v>
      </c>
      <c r="AQ276" s="11"/>
      <c r="AR276" s="11"/>
      <c r="AS276" s="11"/>
      <c r="AT276" s="11"/>
    </row>
    <row r="277" spans="1:46" hidden="1" x14ac:dyDescent="0.25">
      <c r="A277" s="122"/>
      <c r="B277" s="5" t="s">
        <v>97</v>
      </c>
      <c r="C277" s="6" t="s">
        <v>20</v>
      </c>
      <c r="D277" s="13"/>
      <c r="E277" s="13"/>
      <c r="F277" s="13"/>
      <c r="G277" s="13"/>
      <c r="H277" s="13"/>
      <c r="I277" s="7">
        <v>1</v>
      </c>
      <c r="J277" s="122">
        <v>1</v>
      </c>
      <c r="K277" s="122">
        <v>2</v>
      </c>
      <c r="L277" s="15">
        <v>38.299999999999997</v>
      </c>
      <c r="M277" s="15">
        <v>34038</v>
      </c>
      <c r="N277" s="50">
        <v>46272.93</v>
      </c>
      <c r="O277" s="99">
        <f>Проценты!$B$6</f>
        <v>0.98974533681403798</v>
      </c>
      <c r="P277" s="100">
        <f>Проценты!$B$7</f>
        <v>1.0254663185962401E-2</v>
      </c>
      <c r="Q277" s="18">
        <f t="shared" ref="Q277:Q280" si="218">L277*N277</f>
        <v>1772253.22</v>
      </c>
      <c r="R277" s="9">
        <f t="shared" si="150"/>
        <v>1290286.8500000001</v>
      </c>
      <c r="S277" s="9">
        <f t="shared" si="151"/>
        <v>13368.55</v>
      </c>
      <c r="T277" s="18">
        <f t="shared" ref="T277:T280" si="219">Q277-R277-S277-U277</f>
        <v>468597.82</v>
      </c>
      <c r="U277" s="51">
        <v>0</v>
      </c>
      <c r="V277" s="10">
        <v>44196</v>
      </c>
      <c r="W277" s="122" t="s">
        <v>63</v>
      </c>
      <c r="X277" s="122"/>
      <c r="Y277" s="122"/>
      <c r="Z277" s="122"/>
      <c r="AA277" s="122"/>
      <c r="AB277" s="122"/>
      <c r="AC277" s="122"/>
      <c r="AD277" s="9">
        <f t="shared" ref="AD277:AD280" si="220">IF(W277&gt;0,L277,0)</f>
        <v>38.299999999999997</v>
      </c>
      <c r="AE277" s="9">
        <f t="shared" ref="AE277:AE280" si="221">IF(W277&gt;0,Q277,0)</f>
        <v>1772253.22</v>
      </c>
      <c r="AF277" s="9">
        <f t="shared" ref="AF277:AF280" si="222">IF(X277&gt;0,L277,0)</f>
        <v>0</v>
      </c>
      <c r="AG277" s="9">
        <f t="shared" ref="AG277:AG280" si="223">IF(X277&gt;0,Q277,0)</f>
        <v>0</v>
      </c>
      <c r="AH277" s="122"/>
      <c r="AI277" s="122"/>
      <c r="AJ277" s="122"/>
      <c r="AK277" s="122"/>
      <c r="AL277" s="122"/>
      <c r="AM277" s="122"/>
      <c r="AN277" s="122"/>
      <c r="AO277" s="122"/>
      <c r="AP277" s="122"/>
      <c r="AQ277" s="122"/>
      <c r="AR277" s="122"/>
      <c r="AS277" s="122"/>
      <c r="AT277" s="122"/>
    </row>
    <row r="278" spans="1:46" hidden="1" x14ac:dyDescent="0.25">
      <c r="A278" s="122"/>
      <c r="B278" s="5" t="s">
        <v>98</v>
      </c>
      <c r="C278" s="6" t="s">
        <v>20</v>
      </c>
      <c r="D278" s="6"/>
      <c r="E278" s="6"/>
      <c r="F278" s="6"/>
      <c r="G278" s="6"/>
      <c r="H278" s="6"/>
      <c r="I278" s="7">
        <v>1</v>
      </c>
      <c r="J278" s="122">
        <v>1</v>
      </c>
      <c r="K278" s="122">
        <v>1</v>
      </c>
      <c r="L278" s="15">
        <v>17.7</v>
      </c>
      <c r="M278" s="15">
        <v>34038</v>
      </c>
      <c r="N278" s="50">
        <v>46272.93</v>
      </c>
      <c r="O278" s="99">
        <f>Проценты!$B$6</f>
        <v>0.98974533681403798</v>
      </c>
      <c r="P278" s="100">
        <f>Проценты!$B$7</f>
        <v>1.0254663185962401E-2</v>
      </c>
      <c r="Q278" s="18">
        <f t="shared" si="218"/>
        <v>819030.86</v>
      </c>
      <c r="R278" s="9">
        <f t="shared" si="150"/>
        <v>596294.44999999995</v>
      </c>
      <c r="S278" s="9">
        <f t="shared" si="151"/>
        <v>6178.15</v>
      </c>
      <c r="T278" s="18">
        <f t="shared" si="219"/>
        <v>216558.26</v>
      </c>
      <c r="U278" s="51">
        <v>0</v>
      </c>
      <c r="V278" s="10">
        <v>44196</v>
      </c>
      <c r="W278" s="122" t="s">
        <v>63</v>
      </c>
      <c r="X278" s="122"/>
      <c r="Y278" s="122"/>
      <c r="Z278" s="122"/>
      <c r="AA278" s="122"/>
      <c r="AB278" s="122"/>
      <c r="AC278" s="122"/>
      <c r="AD278" s="9">
        <f t="shared" si="220"/>
        <v>17.7</v>
      </c>
      <c r="AE278" s="9">
        <f t="shared" si="221"/>
        <v>819030.86</v>
      </c>
      <c r="AF278" s="9">
        <f t="shared" si="222"/>
        <v>0</v>
      </c>
      <c r="AG278" s="9">
        <f t="shared" si="223"/>
        <v>0</v>
      </c>
      <c r="AH278" s="122"/>
      <c r="AI278" s="122"/>
      <c r="AJ278" s="122"/>
      <c r="AK278" s="122"/>
      <c r="AL278" s="122"/>
      <c r="AM278" s="122"/>
      <c r="AN278" s="122"/>
      <c r="AO278" s="122"/>
      <c r="AP278" s="122"/>
      <c r="AQ278" s="122"/>
      <c r="AR278" s="122"/>
      <c r="AS278" s="122"/>
      <c r="AT278" s="122"/>
    </row>
    <row r="279" spans="1:46" hidden="1" x14ac:dyDescent="0.25">
      <c r="A279" s="122"/>
      <c r="B279" s="5" t="s">
        <v>99</v>
      </c>
      <c r="C279" s="6" t="s">
        <v>20</v>
      </c>
      <c r="D279" s="6"/>
      <c r="E279" s="6"/>
      <c r="F279" s="6"/>
      <c r="G279" s="6"/>
      <c r="H279" s="6"/>
      <c r="I279" s="7">
        <v>2</v>
      </c>
      <c r="J279" s="122">
        <v>1</v>
      </c>
      <c r="K279" s="122">
        <v>2</v>
      </c>
      <c r="L279" s="15">
        <v>17.7</v>
      </c>
      <c r="M279" s="15">
        <v>34038</v>
      </c>
      <c r="N279" s="50">
        <v>46272.93</v>
      </c>
      <c r="O279" s="99">
        <f>Проценты!$B$6</f>
        <v>0.98974533681403798</v>
      </c>
      <c r="P279" s="100">
        <f>Проценты!$B$7</f>
        <v>1.0254663185962401E-2</v>
      </c>
      <c r="Q279" s="18">
        <f t="shared" si="218"/>
        <v>819030.86</v>
      </c>
      <c r="R279" s="9">
        <f t="shared" si="150"/>
        <v>596294.44999999995</v>
      </c>
      <c r="S279" s="9">
        <f t="shared" si="151"/>
        <v>6178.15</v>
      </c>
      <c r="T279" s="18">
        <f t="shared" si="219"/>
        <v>216558.26</v>
      </c>
      <c r="U279" s="51">
        <v>0</v>
      </c>
      <c r="V279" s="10">
        <v>44196</v>
      </c>
      <c r="W279" s="122" t="s">
        <v>63</v>
      </c>
      <c r="X279" s="122"/>
      <c r="Y279" s="122"/>
      <c r="Z279" s="122"/>
      <c r="AA279" s="122"/>
      <c r="AB279" s="122"/>
      <c r="AC279" s="122"/>
      <c r="AD279" s="9">
        <f t="shared" si="220"/>
        <v>17.7</v>
      </c>
      <c r="AE279" s="9">
        <f t="shared" si="221"/>
        <v>819030.86</v>
      </c>
      <c r="AF279" s="9">
        <f t="shared" si="222"/>
        <v>0</v>
      </c>
      <c r="AG279" s="9">
        <f t="shared" si="223"/>
        <v>0</v>
      </c>
      <c r="AH279" s="122"/>
      <c r="AI279" s="122"/>
      <c r="AJ279" s="122"/>
      <c r="AK279" s="122"/>
      <c r="AL279" s="122"/>
      <c r="AM279" s="122"/>
      <c r="AN279" s="122"/>
      <c r="AO279" s="122"/>
      <c r="AP279" s="122"/>
      <c r="AQ279" s="122"/>
      <c r="AR279" s="122"/>
      <c r="AS279" s="122"/>
      <c r="AT279" s="122"/>
    </row>
    <row r="280" spans="1:46" hidden="1" x14ac:dyDescent="0.25">
      <c r="A280" s="122"/>
      <c r="B280" s="5" t="s">
        <v>94</v>
      </c>
      <c r="C280" s="6" t="s">
        <v>20</v>
      </c>
      <c r="D280" s="6"/>
      <c r="E280" s="6"/>
      <c r="F280" s="6"/>
      <c r="G280" s="6"/>
      <c r="H280" s="6"/>
      <c r="I280" s="7">
        <v>4</v>
      </c>
      <c r="J280" s="122">
        <v>1</v>
      </c>
      <c r="K280" s="122">
        <v>1</v>
      </c>
      <c r="L280" s="15">
        <v>17.600000000000001</v>
      </c>
      <c r="M280" s="15">
        <v>34038</v>
      </c>
      <c r="N280" s="50">
        <v>46272.93</v>
      </c>
      <c r="O280" s="99">
        <f>Проценты!$B$6</f>
        <v>0.98974533681403798</v>
      </c>
      <c r="P280" s="100">
        <f>Проценты!$B$7</f>
        <v>1.0254663185962401E-2</v>
      </c>
      <c r="Q280" s="18">
        <f t="shared" si="218"/>
        <v>814403.57</v>
      </c>
      <c r="R280" s="9">
        <f t="shared" ref="R280:R324" si="224">L280*M280*O280</f>
        <v>592925.55000000005</v>
      </c>
      <c r="S280" s="9">
        <f t="shared" ref="S280:S324" si="225">L280*M280*P280</f>
        <v>6143.25</v>
      </c>
      <c r="T280" s="18">
        <f t="shared" si="219"/>
        <v>215334.77</v>
      </c>
      <c r="U280" s="51">
        <v>0</v>
      </c>
      <c r="V280" s="10">
        <v>44196</v>
      </c>
      <c r="W280" s="122" t="s">
        <v>63</v>
      </c>
      <c r="X280" s="122"/>
      <c r="Y280" s="122"/>
      <c r="Z280" s="122"/>
      <c r="AA280" s="122"/>
      <c r="AB280" s="122"/>
      <c r="AC280" s="122"/>
      <c r="AD280" s="9">
        <f t="shared" si="220"/>
        <v>17.600000000000001</v>
      </c>
      <c r="AE280" s="9">
        <f t="shared" si="221"/>
        <v>814403.57</v>
      </c>
      <c r="AF280" s="9">
        <f t="shared" si="222"/>
        <v>0</v>
      </c>
      <c r="AG280" s="9">
        <f t="shared" si="223"/>
        <v>0</v>
      </c>
      <c r="AH280" s="122"/>
      <c r="AI280" s="122"/>
      <c r="AJ280" s="122"/>
      <c r="AK280" s="122"/>
      <c r="AL280" s="122"/>
      <c r="AM280" s="122"/>
      <c r="AN280" s="122"/>
      <c r="AO280" s="122"/>
      <c r="AP280" s="122"/>
      <c r="AQ280" s="122"/>
      <c r="AR280" s="122"/>
      <c r="AS280" s="122"/>
      <c r="AT280" s="122"/>
    </row>
    <row r="281" spans="1:46" s="20" customFormat="1" x14ac:dyDescent="0.25">
      <c r="A281" s="11">
        <v>25</v>
      </c>
      <c r="B281" s="12" t="s">
        <v>159</v>
      </c>
      <c r="C281" s="13"/>
      <c r="D281" s="13"/>
      <c r="E281" s="13"/>
      <c r="F281" s="13"/>
      <c r="G281" s="13"/>
      <c r="H281" s="13"/>
      <c r="I281" s="14">
        <f>SUM(I282:I291)</f>
        <v>17</v>
      </c>
      <c r="J281" s="14">
        <f t="shared" ref="J281:L281" si="226">SUM(J282:J291)</f>
        <v>10</v>
      </c>
      <c r="K281" s="14">
        <f t="shared" si="226"/>
        <v>17</v>
      </c>
      <c r="L281" s="15">
        <f t="shared" si="226"/>
        <v>386.6</v>
      </c>
      <c r="M281" s="15">
        <v>34038</v>
      </c>
      <c r="N281" s="50">
        <v>46272.93</v>
      </c>
      <c r="O281" s="99">
        <f>Проценты!$B$6</f>
        <v>0.98974533681403798</v>
      </c>
      <c r="P281" s="100">
        <f>Проценты!$B$7</f>
        <v>1.0254663185962401E-2</v>
      </c>
      <c r="Q281" s="15">
        <f t="shared" ref="Q281:U281" si="227">SUM(Q282:Q291)</f>
        <v>17889114.760000002</v>
      </c>
      <c r="R281" s="9">
        <f t="shared" si="224"/>
        <v>13024148.76</v>
      </c>
      <c r="S281" s="9">
        <f t="shared" si="225"/>
        <v>134942.04</v>
      </c>
      <c r="T281" s="15">
        <f t="shared" si="227"/>
        <v>4730023.96</v>
      </c>
      <c r="U281" s="15">
        <f t="shared" si="227"/>
        <v>0</v>
      </c>
      <c r="V281" s="16">
        <v>44196</v>
      </c>
      <c r="W281" s="11"/>
      <c r="X281" s="11"/>
      <c r="Y281" s="11"/>
      <c r="Z281" s="11"/>
      <c r="AA281" s="11"/>
      <c r="AB281" s="11"/>
      <c r="AC281" s="11"/>
      <c r="AD281" s="15">
        <f t="shared" ref="AD281:AP281" si="228">SUM(AD282:AD291)</f>
        <v>270.2</v>
      </c>
      <c r="AE281" s="15">
        <f t="shared" si="228"/>
        <v>12502945.699999999</v>
      </c>
      <c r="AF281" s="15">
        <f t="shared" si="228"/>
        <v>116.4</v>
      </c>
      <c r="AG281" s="15">
        <f t="shared" si="228"/>
        <v>5386169.0599999996</v>
      </c>
      <c r="AH281" s="15">
        <f t="shared" si="228"/>
        <v>0</v>
      </c>
      <c r="AI281" s="15">
        <f t="shared" si="228"/>
        <v>0</v>
      </c>
      <c r="AJ281" s="15">
        <f t="shared" si="228"/>
        <v>0</v>
      </c>
      <c r="AK281" s="15">
        <f t="shared" si="228"/>
        <v>0</v>
      </c>
      <c r="AL281" s="15">
        <f t="shared" si="228"/>
        <v>0</v>
      </c>
      <c r="AM281" s="15">
        <f t="shared" si="228"/>
        <v>0</v>
      </c>
      <c r="AN281" s="15">
        <f t="shared" si="228"/>
        <v>0</v>
      </c>
      <c r="AO281" s="15">
        <f t="shared" si="228"/>
        <v>0</v>
      </c>
      <c r="AP281" s="15">
        <f t="shared" si="228"/>
        <v>0</v>
      </c>
      <c r="AQ281" s="11"/>
      <c r="AR281" s="11"/>
      <c r="AS281" s="11"/>
      <c r="AT281" s="11"/>
    </row>
    <row r="282" spans="1:46" hidden="1" x14ac:dyDescent="0.25">
      <c r="A282" s="122"/>
      <c r="B282" s="5" t="s">
        <v>96</v>
      </c>
      <c r="C282" s="6"/>
      <c r="D282" s="13" t="s">
        <v>21</v>
      </c>
      <c r="E282" s="13"/>
      <c r="F282" s="13"/>
      <c r="G282" s="13"/>
      <c r="H282" s="13"/>
      <c r="I282" s="7">
        <v>4</v>
      </c>
      <c r="J282" s="122">
        <v>1</v>
      </c>
      <c r="K282" s="122">
        <v>2</v>
      </c>
      <c r="L282" s="9">
        <v>36.700000000000003</v>
      </c>
      <c r="M282" s="15">
        <v>34038</v>
      </c>
      <c r="N282" s="50">
        <v>46272.93</v>
      </c>
      <c r="O282" s="99">
        <f>Проценты!$B$6</f>
        <v>0.98974533681403798</v>
      </c>
      <c r="P282" s="100">
        <f>Проценты!$B$7</f>
        <v>1.0254663185962401E-2</v>
      </c>
      <c r="Q282" s="18">
        <f t="shared" ref="Q282:Q291" si="229">L282*N282</f>
        <v>1698216.53</v>
      </c>
      <c r="R282" s="9">
        <f t="shared" si="224"/>
        <v>1236384.53</v>
      </c>
      <c r="S282" s="9">
        <f t="shared" si="225"/>
        <v>12810.07</v>
      </c>
      <c r="T282" s="18">
        <f t="shared" ref="T282:T291" si="230">Q282-R282-S282-U282</f>
        <v>449021.93</v>
      </c>
      <c r="U282" s="51">
        <v>0</v>
      </c>
      <c r="V282" s="10">
        <v>44196</v>
      </c>
      <c r="W282" s="122"/>
      <c r="X282" s="122" t="s">
        <v>63</v>
      </c>
      <c r="Y282" s="122"/>
      <c r="Z282" s="122"/>
      <c r="AA282" s="122"/>
      <c r="AB282" s="122"/>
      <c r="AC282" s="122"/>
      <c r="AD282" s="9">
        <f t="shared" ref="AD282:AD291" si="231">IF(W282&gt;0,L282,0)</f>
        <v>0</v>
      </c>
      <c r="AE282" s="9">
        <f t="shared" ref="AE282:AE291" si="232">IF(W282&gt;0,Q282,0)</f>
        <v>0</v>
      </c>
      <c r="AF282" s="9">
        <f t="shared" ref="AF282:AF291" si="233">IF(X282&gt;0,L282,0)</f>
        <v>36.700000000000003</v>
      </c>
      <c r="AG282" s="9">
        <f t="shared" ref="AG282:AG291" si="234">IF(X282&gt;0,Q282,0)</f>
        <v>1698216.53</v>
      </c>
      <c r="AH282" s="122"/>
      <c r="AI282" s="122"/>
      <c r="AJ282" s="122"/>
      <c r="AK282" s="122"/>
      <c r="AL282" s="122"/>
      <c r="AM282" s="122"/>
      <c r="AN282" s="122"/>
      <c r="AO282" s="122"/>
      <c r="AP282" s="122"/>
      <c r="AQ282" s="122"/>
      <c r="AR282" s="122"/>
      <c r="AS282" s="122"/>
      <c r="AT282" s="122"/>
    </row>
    <row r="283" spans="1:46" hidden="1" x14ac:dyDescent="0.25">
      <c r="A283" s="122"/>
      <c r="B283" s="5" t="s">
        <v>100</v>
      </c>
      <c r="C283" s="6" t="s">
        <v>20</v>
      </c>
      <c r="D283" s="6"/>
      <c r="E283" s="6"/>
      <c r="F283" s="6"/>
      <c r="G283" s="6"/>
      <c r="H283" s="6"/>
      <c r="I283" s="7">
        <v>1</v>
      </c>
      <c r="J283" s="122">
        <v>1</v>
      </c>
      <c r="K283" s="122">
        <v>2</v>
      </c>
      <c r="L283" s="15">
        <v>46.5</v>
      </c>
      <c r="M283" s="15">
        <v>34038</v>
      </c>
      <c r="N283" s="50">
        <v>46272.93</v>
      </c>
      <c r="O283" s="99">
        <f>Проценты!$B$6</f>
        <v>0.98974533681403798</v>
      </c>
      <c r="P283" s="100">
        <f>Проценты!$B$7</f>
        <v>1.0254663185962401E-2</v>
      </c>
      <c r="Q283" s="18">
        <f t="shared" si="229"/>
        <v>2151691.25</v>
      </c>
      <c r="R283" s="9">
        <f t="shared" si="224"/>
        <v>1566536.26</v>
      </c>
      <c r="S283" s="9">
        <f t="shared" si="225"/>
        <v>16230.74</v>
      </c>
      <c r="T283" s="18">
        <f t="shared" si="230"/>
        <v>568924.25</v>
      </c>
      <c r="U283" s="51">
        <v>0</v>
      </c>
      <c r="V283" s="10">
        <v>44196</v>
      </c>
      <c r="W283" s="122" t="s">
        <v>63</v>
      </c>
      <c r="X283" s="122"/>
      <c r="Y283" s="122"/>
      <c r="Z283" s="122"/>
      <c r="AA283" s="122"/>
      <c r="AB283" s="122"/>
      <c r="AC283" s="122"/>
      <c r="AD283" s="9">
        <f t="shared" si="231"/>
        <v>46.5</v>
      </c>
      <c r="AE283" s="9">
        <f t="shared" si="232"/>
        <v>2151691.25</v>
      </c>
      <c r="AF283" s="9">
        <f t="shared" si="233"/>
        <v>0</v>
      </c>
      <c r="AG283" s="9">
        <f t="shared" si="234"/>
        <v>0</v>
      </c>
      <c r="AH283" s="122"/>
      <c r="AI283" s="122"/>
      <c r="AJ283" s="122"/>
      <c r="AK283" s="122"/>
      <c r="AL283" s="122"/>
      <c r="AM283" s="122"/>
      <c r="AN283" s="122"/>
      <c r="AO283" s="122"/>
      <c r="AP283" s="122"/>
      <c r="AQ283" s="122"/>
      <c r="AR283" s="122"/>
      <c r="AS283" s="122"/>
      <c r="AT283" s="122"/>
    </row>
    <row r="284" spans="1:46" hidden="1" x14ac:dyDescent="0.25">
      <c r="A284" s="122"/>
      <c r="B284" s="5" t="s">
        <v>99</v>
      </c>
      <c r="C284" s="6" t="s">
        <v>20</v>
      </c>
      <c r="D284" s="6"/>
      <c r="E284" s="6"/>
      <c r="F284" s="6"/>
      <c r="G284" s="6"/>
      <c r="H284" s="6"/>
      <c r="I284" s="7">
        <v>2</v>
      </c>
      <c r="J284" s="122">
        <v>1</v>
      </c>
      <c r="K284" s="122">
        <v>1</v>
      </c>
      <c r="L284" s="15">
        <v>22.2</v>
      </c>
      <c r="M284" s="15">
        <v>34038</v>
      </c>
      <c r="N284" s="50">
        <v>46272.93</v>
      </c>
      <c r="O284" s="99">
        <f>Проценты!$B$6</f>
        <v>0.98974533681403798</v>
      </c>
      <c r="P284" s="100">
        <f>Проценты!$B$7</f>
        <v>1.0254663185962401E-2</v>
      </c>
      <c r="Q284" s="18">
        <f t="shared" si="229"/>
        <v>1027259.05</v>
      </c>
      <c r="R284" s="9">
        <f t="shared" si="224"/>
        <v>747894.73</v>
      </c>
      <c r="S284" s="9">
        <f t="shared" si="225"/>
        <v>7748.87</v>
      </c>
      <c r="T284" s="18">
        <f t="shared" si="230"/>
        <v>271615.45</v>
      </c>
      <c r="U284" s="51">
        <v>0</v>
      </c>
      <c r="V284" s="10">
        <v>44196</v>
      </c>
      <c r="W284" s="122" t="s">
        <v>63</v>
      </c>
      <c r="X284" s="122"/>
      <c r="Y284" s="122"/>
      <c r="Z284" s="122"/>
      <c r="AA284" s="122"/>
      <c r="AB284" s="122"/>
      <c r="AC284" s="122"/>
      <c r="AD284" s="9">
        <f t="shared" si="231"/>
        <v>22.2</v>
      </c>
      <c r="AE284" s="9">
        <f t="shared" si="232"/>
        <v>1027259.05</v>
      </c>
      <c r="AF284" s="9">
        <f t="shared" si="233"/>
        <v>0</v>
      </c>
      <c r="AG284" s="9">
        <f t="shared" si="234"/>
        <v>0</v>
      </c>
      <c r="AH284" s="122"/>
      <c r="AI284" s="122"/>
      <c r="AJ284" s="122"/>
      <c r="AK284" s="122"/>
      <c r="AL284" s="122"/>
      <c r="AM284" s="122"/>
      <c r="AN284" s="122"/>
      <c r="AO284" s="122"/>
      <c r="AP284" s="122"/>
      <c r="AQ284" s="122"/>
      <c r="AR284" s="122"/>
      <c r="AS284" s="122"/>
      <c r="AT284" s="122"/>
    </row>
    <row r="285" spans="1:46" hidden="1" x14ac:dyDescent="0.25">
      <c r="A285" s="122"/>
      <c r="B285" s="5" t="s">
        <v>18</v>
      </c>
      <c r="C285" s="6" t="s">
        <v>20</v>
      </c>
      <c r="D285" s="6"/>
      <c r="E285" s="6"/>
      <c r="F285" s="6"/>
      <c r="G285" s="6"/>
      <c r="H285" s="6"/>
      <c r="I285" s="7">
        <v>1</v>
      </c>
      <c r="J285" s="122">
        <v>1</v>
      </c>
      <c r="K285" s="122">
        <v>1</v>
      </c>
      <c r="L285" s="15">
        <v>24.4</v>
      </c>
      <c r="M285" s="15">
        <v>34038</v>
      </c>
      <c r="N285" s="50">
        <v>46272.93</v>
      </c>
      <c r="O285" s="99">
        <f>Проценты!$B$6</f>
        <v>0.98974533681403798</v>
      </c>
      <c r="P285" s="100">
        <f>Проценты!$B$7</f>
        <v>1.0254663185962401E-2</v>
      </c>
      <c r="Q285" s="18">
        <f t="shared" si="229"/>
        <v>1129059.49</v>
      </c>
      <c r="R285" s="9">
        <f t="shared" si="224"/>
        <v>822010.42</v>
      </c>
      <c r="S285" s="9">
        <f t="shared" si="225"/>
        <v>8516.7800000000007</v>
      </c>
      <c r="T285" s="18">
        <f t="shared" si="230"/>
        <v>298532.28999999998</v>
      </c>
      <c r="U285" s="51">
        <v>0</v>
      </c>
      <c r="V285" s="10">
        <v>44196</v>
      </c>
      <c r="W285" s="122" t="s">
        <v>63</v>
      </c>
      <c r="X285" s="122"/>
      <c r="Y285" s="122"/>
      <c r="Z285" s="122"/>
      <c r="AA285" s="122"/>
      <c r="AB285" s="122"/>
      <c r="AC285" s="122"/>
      <c r="AD285" s="9">
        <f t="shared" si="231"/>
        <v>24.4</v>
      </c>
      <c r="AE285" s="9">
        <f t="shared" si="232"/>
        <v>1129059.49</v>
      </c>
      <c r="AF285" s="9">
        <f t="shared" si="233"/>
        <v>0</v>
      </c>
      <c r="AG285" s="9">
        <f t="shared" si="234"/>
        <v>0</v>
      </c>
      <c r="AH285" s="122"/>
      <c r="AI285" s="122"/>
      <c r="AJ285" s="122"/>
      <c r="AK285" s="122"/>
      <c r="AL285" s="122"/>
      <c r="AM285" s="122"/>
      <c r="AN285" s="122"/>
      <c r="AO285" s="122"/>
      <c r="AP285" s="122"/>
      <c r="AQ285" s="122"/>
      <c r="AR285" s="122"/>
      <c r="AS285" s="122"/>
      <c r="AT285" s="122"/>
    </row>
    <row r="286" spans="1:46" hidden="1" x14ac:dyDescent="0.25">
      <c r="A286" s="122"/>
      <c r="B286" s="5" t="s">
        <v>94</v>
      </c>
      <c r="C286" s="6" t="s">
        <v>20</v>
      </c>
      <c r="D286" s="6"/>
      <c r="E286" s="6"/>
      <c r="F286" s="6"/>
      <c r="G286" s="6"/>
      <c r="H286" s="6"/>
      <c r="I286" s="7">
        <v>1</v>
      </c>
      <c r="J286" s="122">
        <v>1</v>
      </c>
      <c r="K286" s="122">
        <v>2</v>
      </c>
      <c r="L286" s="15">
        <v>50.9</v>
      </c>
      <c r="M286" s="15">
        <v>34038</v>
      </c>
      <c r="N286" s="50">
        <v>46272.93</v>
      </c>
      <c r="O286" s="99">
        <f>Проценты!$B$6</f>
        <v>0.98974533681403798</v>
      </c>
      <c r="P286" s="100">
        <f>Проценты!$B$7</f>
        <v>1.0254663185962401E-2</v>
      </c>
      <c r="Q286" s="18">
        <f t="shared" si="229"/>
        <v>2355292.14</v>
      </c>
      <c r="R286" s="9">
        <f t="shared" si="224"/>
        <v>1714767.65</v>
      </c>
      <c r="S286" s="9">
        <f t="shared" si="225"/>
        <v>17766.55</v>
      </c>
      <c r="T286" s="18">
        <f t="shared" si="230"/>
        <v>622757.93999999994</v>
      </c>
      <c r="U286" s="51">
        <v>0</v>
      </c>
      <c r="V286" s="10">
        <v>44196</v>
      </c>
      <c r="W286" s="122" t="s">
        <v>63</v>
      </c>
      <c r="X286" s="122"/>
      <c r="Y286" s="122"/>
      <c r="Z286" s="122"/>
      <c r="AA286" s="122"/>
      <c r="AB286" s="122"/>
      <c r="AC286" s="122"/>
      <c r="AD286" s="9">
        <f t="shared" si="231"/>
        <v>50.9</v>
      </c>
      <c r="AE286" s="9">
        <f t="shared" si="232"/>
        <v>2355292.14</v>
      </c>
      <c r="AF286" s="9">
        <f t="shared" si="233"/>
        <v>0</v>
      </c>
      <c r="AG286" s="9">
        <f t="shared" si="234"/>
        <v>0</v>
      </c>
      <c r="AH286" s="122"/>
      <c r="AI286" s="122"/>
      <c r="AJ286" s="122"/>
      <c r="AK286" s="122"/>
      <c r="AL286" s="122"/>
      <c r="AM286" s="122"/>
      <c r="AN286" s="122"/>
      <c r="AO286" s="122"/>
      <c r="AP286" s="122"/>
      <c r="AQ286" s="122"/>
      <c r="AR286" s="122"/>
      <c r="AS286" s="122"/>
      <c r="AT286" s="122"/>
    </row>
    <row r="287" spans="1:46" hidden="1" x14ac:dyDescent="0.25">
      <c r="A287" s="122"/>
      <c r="B287" s="5" t="s">
        <v>101</v>
      </c>
      <c r="C287" s="6" t="s">
        <v>20</v>
      </c>
      <c r="D287" s="13"/>
      <c r="E287" s="13"/>
      <c r="F287" s="13"/>
      <c r="G287" s="13"/>
      <c r="H287" s="13"/>
      <c r="I287" s="7">
        <v>1</v>
      </c>
      <c r="J287" s="122">
        <v>1</v>
      </c>
      <c r="K287" s="122">
        <v>2</v>
      </c>
      <c r="L287" s="15">
        <v>46.5</v>
      </c>
      <c r="M287" s="15">
        <v>34038</v>
      </c>
      <c r="N287" s="50">
        <v>46272.93</v>
      </c>
      <c r="O287" s="99">
        <f>Проценты!$B$6</f>
        <v>0.98974533681403798</v>
      </c>
      <c r="P287" s="100">
        <f>Проценты!$B$7</f>
        <v>1.0254663185962401E-2</v>
      </c>
      <c r="Q287" s="18">
        <f t="shared" si="229"/>
        <v>2151691.25</v>
      </c>
      <c r="R287" s="9">
        <f t="shared" si="224"/>
        <v>1566536.26</v>
      </c>
      <c r="S287" s="9">
        <f t="shared" si="225"/>
        <v>16230.74</v>
      </c>
      <c r="T287" s="18">
        <f t="shared" si="230"/>
        <v>568924.25</v>
      </c>
      <c r="U287" s="51">
        <v>0</v>
      </c>
      <c r="V287" s="10">
        <v>44196</v>
      </c>
      <c r="W287" s="122"/>
      <c r="X287" s="122" t="s">
        <v>63</v>
      </c>
      <c r="Y287" s="122"/>
      <c r="Z287" s="122"/>
      <c r="AA287" s="122"/>
      <c r="AB287" s="122"/>
      <c r="AC287" s="122"/>
      <c r="AD287" s="9">
        <f t="shared" si="231"/>
        <v>0</v>
      </c>
      <c r="AE287" s="9">
        <f t="shared" si="232"/>
        <v>0</v>
      </c>
      <c r="AF287" s="9">
        <f t="shared" si="233"/>
        <v>46.5</v>
      </c>
      <c r="AG287" s="9">
        <f t="shared" si="234"/>
        <v>2151691.25</v>
      </c>
      <c r="AH287" s="122"/>
      <c r="AI287" s="122"/>
      <c r="AJ287" s="122"/>
      <c r="AK287" s="122"/>
      <c r="AL287" s="122"/>
      <c r="AM287" s="122"/>
      <c r="AN287" s="122"/>
      <c r="AO287" s="122"/>
      <c r="AP287" s="122"/>
      <c r="AQ287" s="122"/>
      <c r="AR287" s="122"/>
      <c r="AS287" s="122"/>
      <c r="AT287" s="122"/>
    </row>
    <row r="288" spans="1:46" hidden="1" x14ac:dyDescent="0.25">
      <c r="A288" s="122"/>
      <c r="B288" s="5" t="s">
        <v>23</v>
      </c>
      <c r="C288" s="6" t="s">
        <v>20</v>
      </c>
      <c r="D288" s="6"/>
      <c r="E288" s="6"/>
      <c r="F288" s="6"/>
      <c r="G288" s="6"/>
      <c r="H288" s="6"/>
      <c r="I288" s="7">
        <v>1</v>
      </c>
      <c r="J288" s="122">
        <v>1</v>
      </c>
      <c r="K288" s="122">
        <v>2</v>
      </c>
      <c r="L288" s="15">
        <v>50.9</v>
      </c>
      <c r="M288" s="15">
        <v>34038</v>
      </c>
      <c r="N288" s="50">
        <v>46272.93</v>
      </c>
      <c r="O288" s="99">
        <f>Проценты!$B$6</f>
        <v>0.98974533681403798</v>
      </c>
      <c r="P288" s="100">
        <f>Проценты!$B$7</f>
        <v>1.0254663185962401E-2</v>
      </c>
      <c r="Q288" s="18">
        <f t="shared" si="229"/>
        <v>2355292.14</v>
      </c>
      <c r="R288" s="9">
        <f t="shared" si="224"/>
        <v>1714767.65</v>
      </c>
      <c r="S288" s="9">
        <f t="shared" si="225"/>
        <v>17766.55</v>
      </c>
      <c r="T288" s="18">
        <f t="shared" si="230"/>
        <v>622757.93999999994</v>
      </c>
      <c r="U288" s="51">
        <v>0</v>
      </c>
      <c r="V288" s="10">
        <v>44196</v>
      </c>
      <c r="W288" s="122" t="s">
        <v>63</v>
      </c>
      <c r="X288" s="122"/>
      <c r="Y288" s="122"/>
      <c r="Z288" s="122"/>
      <c r="AA288" s="122"/>
      <c r="AB288" s="122"/>
      <c r="AC288" s="122"/>
      <c r="AD288" s="9">
        <f t="shared" si="231"/>
        <v>50.9</v>
      </c>
      <c r="AE288" s="9">
        <f t="shared" si="232"/>
        <v>2355292.14</v>
      </c>
      <c r="AF288" s="9">
        <f t="shared" si="233"/>
        <v>0</v>
      </c>
      <c r="AG288" s="9">
        <f t="shared" si="234"/>
        <v>0</v>
      </c>
      <c r="AH288" s="122"/>
      <c r="AI288" s="122"/>
      <c r="AJ288" s="122"/>
      <c r="AK288" s="122"/>
      <c r="AL288" s="122"/>
      <c r="AM288" s="122"/>
      <c r="AN288" s="122"/>
      <c r="AO288" s="122"/>
      <c r="AP288" s="122"/>
      <c r="AQ288" s="122"/>
      <c r="AR288" s="122"/>
      <c r="AS288" s="122"/>
      <c r="AT288" s="122"/>
    </row>
    <row r="289" spans="1:46" hidden="1" x14ac:dyDescent="0.25">
      <c r="A289" s="122"/>
      <c r="B289" s="5" t="s">
        <v>103</v>
      </c>
      <c r="C289" s="6"/>
      <c r="D289" s="13" t="s">
        <v>21</v>
      </c>
      <c r="E289" s="13"/>
      <c r="F289" s="13"/>
      <c r="G289" s="13"/>
      <c r="H289" s="13"/>
      <c r="I289" s="7">
        <v>2</v>
      </c>
      <c r="J289" s="122">
        <v>1</v>
      </c>
      <c r="K289" s="122">
        <v>2</v>
      </c>
      <c r="L289" s="9">
        <v>33.200000000000003</v>
      </c>
      <c r="M289" s="15">
        <v>34038</v>
      </c>
      <c r="N289" s="50">
        <v>46272.93</v>
      </c>
      <c r="O289" s="99">
        <f>Проценты!$B$6</f>
        <v>0.98974533681403798</v>
      </c>
      <c r="P289" s="100">
        <f>Проценты!$B$7</f>
        <v>1.0254663185962401E-2</v>
      </c>
      <c r="Q289" s="18">
        <f t="shared" si="229"/>
        <v>1536261.28</v>
      </c>
      <c r="R289" s="9">
        <f t="shared" si="224"/>
        <v>1118473.2</v>
      </c>
      <c r="S289" s="9">
        <f t="shared" si="225"/>
        <v>11588.4</v>
      </c>
      <c r="T289" s="18">
        <f t="shared" si="230"/>
        <v>406199.68</v>
      </c>
      <c r="U289" s="51">
        <v>0</v>
      </c>
      <c r="V289" s="10">
        <v>44196</v>
      </c>
      <c r="W289" s="122"/>
      <c r="X289" s="122" t="s">
        <v>63</v>
      </c>
      <c r="Y289" s="122"/>
      <c r="Z289" s="122"/>
      <c r="AA289" s="122"/>
      <c r="AB289" s="122"/>
      <c r="AC289" s="122"/>
      <c r="AD289" s="9">
        <f t="shared" si="231"/>
        <v>0</v>
      </c>
      <c r="AE289" s="9">
        <f t="shared" si="232"/>
        <v>0</v>
      </c>
      <c r="AF289" s="9">
        <f t="shared" si="233"/>
        <v>33.200000000000003</v>
      </c>
      <c r="AG289" s="9">
        <f t="shared" si="234"/>
        <v>1536261.28</v>
      </c>
      <c r="AH289" s="122"/>
      <c r="AI289" s="122"/>
      <c r="AJ289" s="122"/>
      <c r="AK289" s="122"/>
      <c r="AL289" s="122"/>
      <c r="AM289" s="122"/>
      <c r="AN289" s="122"/>
      <c r="AO289" s="122"/>
      <c r="AP289" s="122"/>
      <c r="AQ289" s="122"/>
      <c r="AR289" s="122"/>
      <c r="AS289" s="122"/>
      <c r="AT289" s="122"/>
    </row>
    <row r="290" spans="1:46" hidden="1" x14ac:dyDescent="0.25">
      <c r="A290" s="122"/>
      <c r="B290" s="5" t="s">
        <v>104</v>
      </c>
      <c r="C290" s="6" t="s">
        <v>20</v>
      </c>
      <c r="D290" s="6"/>
      <c r="E290" s="6"/>
      <c r="F290" s="6"/>
      <c r="G290" s="6"/>
      <c r="H290" s="6"/>
      <c r="I290" s="7">
        <v>3</v>
      </c>
      <c r="J290" s="122">
        <v>1</v>
      </c>
      <c r="K290" s="122">
        <v>1</v>
      </c>
      <c r="L290" s="15">
        <v>24.4</v>
      </c>
      <c r="M290" s="15">
        <v>34038</v>
      </c>
      <c r="N290" s="50">
        <v>46272.93</v>
      </c>
      <c r="O290" s="99">
        <f>Проценты!$B$6</f>
        <v>0.98974533681403798</v>
      </c>
      <c r="P290" s="100">
        <f>Проценты!$B$7</f>
        <v>1.0254663185962401E-2</v>
      </c>
      <c r="Q290" s="18">
        <f t="shared" si="229"/>
        <v>1129059.49</v>
      </c>
      <c r="R290" s="9">
        <f t="shared" si="224"/>
        <v>822010.42</v>
      </c>
      <c r="S290" s="9">
        <f t="shared" si="225"/>
        <v>8516.7800000000007</v>
      </c>
      <c r="T290" s="18">
        <f t="shared" si="230"/>
        <v>298532.28999999998</v>
      </c>
      <c r="U290" s="51">
        <v>0</v>
      </c>
      <c r="V290" s="10">
        <v>44196</v>
      </c>
      <c r="W290" s="122" t="s">
        <v>63</v>
      </c>
      <c r="X290" s="122"/>
      <c r="Y290" s="122"/>
      <c r="Z290" s="122"/>
      <c r="AA290" s="122"/>
      <c r="AB290" s="122"/>
      <c r="AC290" s="122"/>
      <c r="AD290" s="9">
        <f t="shared" si="231"/>
        <v>24.4</v>
      </c>
      <c r="AE290" s="9">
        <f t="shared" si="232"/>
        <v>1129059.49</v>
      </c>
      <c r="AF290" s="9">
        <f t="shared" si="233"/>
        <v>0</v>
      </c>
      <c r="AG290" s="9">
        <f t="shared" si="234"/>
        <v>0</v>
      </c>
      <c r="AH290" s="122"/>
      <c r="AI290" s="122"/>
      <c r="AJ290" s="122"/>
      <c r="AK290" s="122"/>
      <c r="AL290" s="122"/>
      <c r="AM290" s="122"/>
      <c r="AN290" s="122"/>
      <c r="AO290" s="122"/>
      <c r="AP290" s="122"/>
      <c r="AQ290" s="122"/>
      <c r="AR290" s="122"/>
      <c r="AS290" s="122"/>
      <c r="AT290" s="122"/>
    </row>
    <row r="291" spans="1:46" hidden="1" x14ac:dyDescent="0.25">
      <c r="A291" s="122"/>
      <c r="B291" s="5" t="s">
        <v>105</v>
      </c>
      <c r="C291" s="6" t="s">
        <v>20</v>
      </c>
      <c r="D291" s="6"/>
      <c r="E291" s="6"/>
      <c r="F291" s="6"/>
      <c r="G291" s="6"/>
      <c r="H291" s="6"/>
      <c r="I291" s="7">
        <v>1</v>
      </c>
      <c r="J291" s="122">
        <v>1</v>
      </c>
      <c r="K291" s="122">
        <v>2</v>
      </c>
      <c r="L291" s="15">
        <v>50.9</v>
      </c>
      <c r="M291" s="15">
        <v>34038</v>
      </c>
      <c r="N291" s="50">
        <v>46272.93</v>
      </c>
      <c r="O291" s="99">
        <f>Проценты!$B$6</f>
        <v>0.98974533681403798</v>
      </c>
      <c r="P291" s="100">
        <f>Проценты!$B$7</f>
        <v>1.0254663185962401E-2</v>
      </c>
      <c r="Q291" s="18">
        <f t="shared" si="229"/>
        <v>2355292.14</v>
      </c>
      <c r="R291" s="9">
        <f t="shared" si="224"/>
        <v>1714767.65</v>
      </c>
      <c r="S291" s="9">
        <f t="shared" si="225"/>
        <v>17766.55</v>
      </c>
      <c r="T291" s="18">
        <f t="shared" si="230"/>
        <v>622757.93999999994</v>
      </c>
      <c r="U291" s="51">
        <v>0</v>
      </c>
      <c r="V291" s="10">
        <v>44196</v>
      </c>
      <c r="W291" s="122" t="s">
        <v>63</v>
      </c>
      <c r="X291" s="122"/>
      <c r="Y291" s="122"/>
      <c r="Z291" s="122"/>
      <c r="AA291" s="122"/>
      <c r="AB291" s="122"/>
      <c r="AC291" s="122"/>
      <c r="AD291" s="9">
        <f t="shared" si="231"/>
        <v>50.9</v>
      </c>
      <c r="AE291" s="9">
        <f t="shared" si="232"/>
        <v>2355292.14</v>
      </c>
      <c r="AF291" s="9">
        <f t="shared" si="233"/>
        <v>0</v>
      </c>
      <c r="AG291" s="9">
        <f t="shared" si="234"/>
        <v>0</v>
      </c>
      <c r="AH291" s="122"/>
      <c r="AI291" s="122"/>
      <c r="AJ291" s="122"/>
      <c r="AK291" s="122"/>
      <c r="AL291" s="122"/>
      <c r="AM291" s="122"/>
      <c r="AN291" s="122"/>
      <c r="AO291" s="122"/>
      <c r="AP291" s="122"/>
      <c r="AQ291" s="122"/>
      <c r="AR291" s="122"/>
      <c r="AS291" s="122"/>
      <c r="AT291" s="122"/>
    </row>
    <row r="292" spans="1:46" s="20" customFormat="1" x14ac:dyDescent="0.25">
      <c r="A292" s="11">
        <v>26</v>
      </c>
      <c r="B292" s="12" t="s">
        <v>160</v>
      </c>
      <c r="C292" s="13"/>
      <c r="D292" s="13"/>
      <c r="E292" s="13"/>
      <c r="F292" s="13"/>
      <c r="G292" s="13"/>
      <c r="H292" s="13"/>
      <c r="I292" s="14">
        <f>SUM(I293:I294)</f>
        <v>11</v>
      </c>
      <c r="J292" s="14">
        <f t="shared" ref="J292:L292" si="235">SUM(J293:J294)</f>
        <v>2</v>
      </c>
      <c r="K292" s="14">
        <f t="shared" si="235"/>
        <v>4</v>
      </c>
      <c r="L292" s="15">
        <f t="shared" si="235"/>
        <v>110</v>
      </c>
      <c r="M292" s="15">
        <v>34038</v>
      </c>
      <c r="N292" s="50">
        <v>46272.93</v>
      </c>
      <c r="O292" s="99">
        <f>Проценты!$B$6</f>
        <v>0.98974533681403798</v>
      </c>
      <c r="P292" s="100">
        <f>Проценты!$B$7</f>
        <v>1.0254663185962401E-2</v>
      </c>
      <c r="Q292" s="15">
        <f t="shared" ref="Q292:U292" si="236">SUM(Q293:Q294)</f>
        <v>5090022.3</v>
      </c>
      <c r="R292" s="9">
        <f t="shared" si="224"/>
        <v>3705784.7</v>
      </c>
      <c r="S292" s="9">
        <f t="shared" si="225"/>
        <v>38395.300000000003</v>
      </c>
      <c r="T292" s="15">
        <f t="shared" si="236"/>
        <v>1345842.3</v>
      </c>
      <c r="U292" s="15">
        <f t="shared" si="236"/>
        <v>0</v>
      </c>
      <c r="V292" s="16">
        <v>44196</v>
      </c>
      <c r="W292" s="11"/>
      <c r="X292" s="11"/>
      <c r="Y292" s="11"/>
      <c r="Z292" s="11"/>
      <c r="AA292" s="11"/>
      <c r="AB292" s="11"/>
      <c r="AC292" s="11"/>
      <c r="AD292" s="15">
        <f t="shared" ref="AD292:AP292" si="237">SUM(AD293:AD294)</f>
        <v>0</v>
      </c>
      <c r="AE292" s="15">
        <f t="shared" si="237"/>
        <v>0</v>
      </c>
      <c r="AF292" s="15">
        <f t="shared" si="237"/>
        <v>110</v>
      </c>
      <c r="AG292" s="15">
        <f t="shared" si="237"/>
        <v>5090022.3</v>
      </c>
      <c r="AH292" s="15">
        <f t="shared" si="237"/>
        <v>0</v>
      </c>
      <c r="AI292" s="15">
        <f t="shared" si="237"/>
        <v>0</v>
      </c>
      <c r="AJ292" s="15">
        <f t="shared" si="237"/>
        <v>0</v>
      </c>
      <c r="AK292" s="15">
        <f t="shared" si="237"/>
        <v>0</v>
      </c>
      <c r="AL292" s="15">
        <f t="shared" si="237"/>
        <v>0</v>
      </c>
      <c r="AM292" s="15">
        <f t="shared" si="237"/>
        <v>0</v>
      </c>
      <c r="AN292" s="15">
        <f t="shared" si="237"/>
        <v>0</v>
      </c>
      <c r="AO292" s="15">
        <f t="shared" si="237"/>
        <v>0</v>
      </c>
      <c r="AP292" s="15">
        <f t="shared" si="237"/>
        <v>0</v>
      </c>
      <c r="AQ292" s="11"/>
      <c r="AR292" s="11"/>
      <c r="AS292" s="11"/>
      <c r="AT292" s="11"/>
    </row>
    <row r="293" spans="1:46" hidden="1" x14ac:dyDescent="0.25">
      <c r="A293" s="122"/>
      <c r="B293" s="5" t="s">
        <v>96</v>
      </c>
      <c r="C293" s="6"/>
      <c r="D293" s="13" t="s">
        <v>21</v>
      </c>
      <c r="E293" s="13"/>
      <c r="F293" s="13"/>
      <c r="G293" s="13"/>
      <c r="H293" s="13"/>
      <c r="I293" s="7">
        <v>5</v>
      </c>
      <c r="J293" s="122">
        <v>1</v>
      </c>
      <c r="K293" s="122">
        <v>2</v>
      </c>
      <c r="L293" s="15">
        <v>46.9</v>
      </c>
      <c r="M293" s="15">
        <v>34038</v>
      </c>
      <c r="N293" s="50">
        <v>46272.93</v>
      </c>
      <c r="O293" s="99">
        <f>Проценты!$B$6</f>
        <v>0.98974533681403798</v>
      </c>
      <c r="P293" s="100">
        <f>Проценты!$B$7</f>
        <v>1.0254663185962401E-2</v>
      </c>
      <c r="Q293" s="18">
        <f t="shared" ref="Q293:Q294" si="238">L293*N293</f>
        <v>2170200.42</v>
      </c>
      <c r="R293" s="9">
        <f t="shared" si="224"/>
        <v>1580011.84</v>
      </c>
      <c r="S293" s="9">
        <f t="shared" si="225"/>
        <v>16370.36</v>
      </c>
      <c r="T293" s="18">
        <f t="shared" ref="T293:T294" si="239">Q293-R293-S293-U293</f>
        <v>573818.22</v>
      </c>
      <c r="U293" s="51">
        <v>0</v>
      </c>
      <c r="V293" s="10">
        <v>44196</v>
      </c>
      <c r="W293" s="122"/>
      <c r="X293" s="122" t="s">
        <v>63</v>
      </c>
      <c r="Y293" s="122"/>
      <c r="Z293" s="122"/>
      <c r="AA293" s="122"/>
      <c r="AB293" s="122"/>
      <c r="AC293" s="122"/>
      <c r="AD293" s="9">
        <f t="shared" ref="AD293:AD294" si="240">IF(W293&gt;0,L293,0)</f>
        <v>0</v>
      </c>
      <c r="AE293" s="9">
        <f t="shared" ref="AE293:AE294" si="241">IF(W293&gt;0,Q293,0)</f>
        <v>0</v>
      </c>
      <c r="AF293" s="9">
        <f t="shared" ref="AF293:AF294" si="242">IF(X293&gt;0,L293,0)</f>
        <v>46.9</v>
      </c>
      <c r="AG293" s="9">
        <f t="shared" ref="AG293:AG294" si="243">IF(X293&gt;0,Q293,0)</f>
        <v>2170200.42</v>
      </c>
      <c r="AH293" s="122"/>
      <c r="AI293" s="122"/>
      <c r="AJ293" s="122"/>
      <c r="AK293" s="122"/>
      <c r="AL293" s="122"/>
      <c r="AM293" s="122"/>
      <c r="AN293" s="122"/>
      <c r="AO293" s="122"/>
      <c r="AP293" s="122"/>
      <c r="AQ293" s="122"/>
      <c r="AR293" s="122"/>
      <c r="AS293" s="122"/>
      <c r="AT293" s="122"/>
    </row>
    <row r="294" spans="1:46" hidden="1" x14ac:dyDescent="0.25">
      <c r="A294" s="122"/>
      <c r="B294" s="5" t="s">
        <v>100</v>
      </c>
      <c r="C294" s="6"/>
      <c r="D294" s="13" t="s">
        <v>21</v>
      </c>
      <c r="E294" s="13"/>
      <c r="F294" s="13"/>
      <c r="G294" s="13"/>
      <c r="H294" s="13"/>
      <c r="I294" s="7">
        <v>6</v>
      </c>
      <c r="J294" s="122">
        <v>1</v>
      </c>
      <c r="K294" s="122">
        <v>2</v>
      </c>
      <c r="L294" s="15">
        <v>63.1</v>
      </c>
      <c r="M294" s="15">
        <v>34038</v>
      </c>
      <c r="N294" s="50">
        <v>46272.93</v>
      </c>
      <c r="O294" s="99">
        <f>Проценты!$B$6</f>
        <v>0.98974533681403798</v>
      </c>
      <c r="P294" s="100">
        <f>Проценты!$B$7</f>
        <v>1.0254663185962401E-2</v>
      </c>
      <c r="Q294" s="18">
        <f t="shared" si="238"/>
        <v>2919821.88</v>
      </c>
      <c r="R294" s="9">
        <f t="shared" si="224"/>
        <v>2125772.86</v>
      </c>
      <c r="S294" s="9">
        <f t="shared" si="225"/>
        <v>22024.94</v>
      </c>
      <c r="T294" s="18">
        <f t="shared" si="239"/>
        <v>772024.08</v>
      </c>
      <c r="U294" s="51">
        <v>0</v>
      </c>
      <c r="V294" s="10">
        <v>44196</v>
      </c>
      <c r="W294" s="122"/>
      <c r="X294" s="122" t="s">
        <v>63</v>
      </c>
      <c r="Y294" s="122"/>
      <c r="Z294" s="122"/>
      <c r="AA294" s="122"/>
      <c r="AB294" s="122"/>
      <c r="AC294" s="122"/>
      <c r="AD294" s="9">
        <f t="shared" si="240"/>
        <v>0</v>
      </c>
      <c r="AE294" s="9">
        <f t="shared" si="241"/>
        <v>0</v>
      </c>
      <c r="AF294" s="9">
        <f t="shared" si="242"/>
        <v>63.1</v>
      </c>
      <c r="AG294" s="9">
        <f t="shared" si="243"/>
        <v>2919821.88</v>
      </c>
      <c r="AH294" s="122"/>
      <c r="AI294" s="122"/>
      <c r="AJ294" s="122"/>
      <c r="AK294" s="122"/>
      <c r="AL294" s="122"/>
      <c r="AM294" s="122"/>
      <c r="AN294" s="122"/>
      <c r="AO294" s="122"/>
      <c r="AP294" s="122"/>
      <c r="AQ294" s="122"/>
      <c r="AR294" s="122"/>
      <c r="AS294" s="122"/>
      <c r="AT294" s="122"/>
    </row>
    <row r="295" spans="1:46" s="20" customFormat="1" x14ac:dyDescent="0.25">
      <c r="A295" s="11">
        <v>27</v>
      </c>
      <c r="B295" s="12" t="s">
        <v>161</v>
      </c>
      <c r="C295" s="13"/>
      <c r="D295" s="13"/>
      <c r="E295" s="13"/>
      <c r="F295" s="13"/>
      <c r="G295" s="13"/>
      <c r="H295" s="13"/>
      <c r="I295" s="14">
        <f>SUM(I296:I308)</f>
        <v>38</v>
      </c>
      <c r="J295" s="14">
        <f t="shared" ref="J295:L295" si="244">SUM(J296:J308)</f>
        <v>13</v>
      </c>
      <c r="K295" s="14">
        <f t="shared" si="244"/>
        <v>24</v>
      </c>
      <c r="L295" s="15">
        <f t="shared" si="244"/>
        <v>622.5</v>
      </c>
      <c r="M295" s="15">
        <v>34038</v>
      </c>
      <c r="N295" s="50">
        <v>46272.93</v>
      </c>
      <c r="O295" s="99">
        <f>Проценты!$B$6</f>
        <v>0.98974533681403798</v>
      </c>
      <c r="P295" s="100">
        <f>Проценты!$B$7</f>
        <v>1.0254663185962401E-2</v>
      </c>
      <c r="Q295" s="15">
        <f t="shared" ref="Q295:U295" si="245">SUM(Q296:Q308)</f>
        <v>28804898.940000001</v>
      </c>
      <c r="R295" s="9">
        <f t="shared" si="224"/>
        <v>20971372.48</v>
      </c>
      <c r="S295" s="9">
        <f t="shared" si="225"/>
        <v>217282.52</v>
      </c>
      <c r="T295" s="15">
        <f t="shared" si="245"/>
        <v>7616243.9400000004</v>
      </c>
      <c r="U295" s="15">
        <f t="shared" si="245"/>
        <v>0</v>
      </c>
      <c r="V295" s="16">
        <v>44196</v>
      </c>
      <c r="W295" s="11"/>
      <c r="X295" s="11"/>
      <c r="Y295" s="11"/>
      <c r="Z295" s="11"/>
      <c r="AA295" s="11"/>
      <c r="AB295" s="11"/>
      <c r="AC295" s="11"/>
      <c r="AD295" s="15">
        <f t="shared" ref="AD295:AP295" si="246">SUM(AD296:AD308)</f>
        <v>622.5</v>
      </c>
      <c r="AE295" s="15">
        <f t="shared" si="246"/>
        <v>28804898.940000001</v>
      </c>
      <c r="AF295" s="15">
        <f t="shared" si="246"/>
        <v>0</v>
      </c>
      <c r="AG295" s="15">
        <f t="shared" si="246"/>
        <v>0</v>
      </c>
      <c r="AH295" s="15">
        <f t="shared" si="246"/>
        <v>0</v>
      </c>
      <c r="AI295" s="15">
        <f t="shared" si="246"/>
        <v>0</v>
      </c>
      <c r="AJ295" s="15">
        <f t="shared" si="246"/>
        <v>0</v>
      </c>
      <c r="AK295" s="15">
        <f t="shared" si="246"/>
        <v>0</v>
      </c>
      <c r="AL295" s="15">
        <f t="shared" si="246"/>
        <v>0</v>
      </c>
      <c r="AM295" s="15">
        <f t="shared" si="246"/>
        <v>0</v>
      </c>
      <c r="AN295" s="15">
        <f t="shared" si="246"/>
        <v>0</v>
      </c>
      <c r="AO295" s="15">
        <f t="shared" si="246"/>
        <v>0</v>
      </c>
      <c r="AP295" s="15">
        <f t="shared" si="246"/>
        <v>0</v>
      </c>
      <c r="AQ295" s="11"/>
      <c r="AR295" s="11"/>
      <c r="AS295" s="11"/>
      <c r="AT295" s="11"/>
    </row>
    <row r="296" spans="1:46" hidden="1" x14ac:dyDescent="0.25">
      <c r="A296" s="122"/>
      <c r="B296" s="5" t="s">
        <v>96</v>
      </c>
      <c r="C296" s="6" t="s">
        <v>20</v>
      </c>
      <c r="D296" s="6"/>
      <c r="E296" s="6"/>
      <c r="F296" s="6"/>
      <c r="G296" s="6"/>
      <c r="H296" s="6"/>
      <c r="I296" s="7">
        <v>1</v>
      </c>
      <c r="J296" s="122">
        <v>1</v>
      </c>
      <c r="K296" s="122">
        <v>2</v>
      </c>
      <c r="L296" s="15">
        <v>37.6</v>
      </c>
      <c r="M296" s="15">
        <v>34038</v>
      </c>
      <c r="N296" s="50">
        <v>46272.93</v>
      </c>
      <c r="O296" s="99">
        <f>Проценты!$B$6</f>
        <v>0.98974533681403798</v>
      </c>
      <c r="P296" s="100">
        <f>Проценты!$B$7</f>
        <v>1.0254663185962401E-2</v>
      </c>
      <c r="Q296" s="18">
        <f t="shared" ref="Q296:Q308" si="247">L296*N296</f>
        <v>1739862.17</v>
      </c>
      <c r="R296" s="9">
        <f t="shared" si="224"/>
        <v>1266704.5900000001</v>
      </c>
      <c r="S296" s="9">
        <f t="shared" si="225"/>
        <v>13124.21</v>
      </c>
      <c r="T296" s="18">
        <f t="shared" ref="T296:T308" si="248">Q296-R296-S296-U296</f>
        <v>460033.37</v>
      </c>
      <c r="U296" s="51">
        <v>0</v>
      </c>
      <c r="V296" s="10">
        <v>44196</v>
      </c>
      <c r="W296" s="122" t="s">
        <v>63</v>
      </c>
      <c r="X296" s="122"/>
      <c r="Y296" s="122"/>
      <c r="Z296" s="122"/>
      <c r="AA296" s="122"/>
      <c r="AB296" s="122"/>
      <c r="AC296" s="122"/>
      <c r="AD296" s="9">
        <f t="shared" ref="AD296:AD308" si="249">IF(W296&gt;0,L296,0)</f>
        <v>37.6</v>
      </c>
      <c r="AE296" s="9">
        <f t="shared" ref="AE296:AE308" si="250">IF(W296&gt;0,Q296,0)</f>
        <v>1739862.17</v>
      </c>
      <c r="AF296" s="9">
        <f t="shared" ref="AF296:AF308" si="251">IF(X296&gt;0,L296,0)</f>
        <v>0</v>
      </c>
      <c r="AG296" s="9">
        <f t="shared" ref="AG296:AG308" si="252">IF(X296&gt;0,Q296,0)</f>
        <v>0</v>
      </c>
      <c r="AH296" s="122"/>
      <c r="AI296" s="122"/>
      <c r="AJ296" s="122"/>
      <c r="AK296" s="122"/>
      <c r="AL296" s="122"/>
      <c r="AM296" s="122"/>
      <c r="AN296" s="122"/>
      <c r="AO296" s="122"/>
      <c r="AP296" s="122"/>
      <c r="AQ296" s="122"/>
      <c r="AR296" s="122"/>
      <c r="AS296" s="122"/>
      <c r="AT296" s="122"/>
    </row>
    <row r="297" spans="1:46" hidden="1" x14ac:dyDescent="0.25">
      <c r="A297" s="122"/>
      <c r="B297" s="5" t="s">
        <v>97</v>
      </c>
      <c r="C297" s="6" t="s">
        <v>20</v>
      </c>
      <c r="D297" s="6"/>
      <c r="E297" s="6"/>
      <c r="F297" s="6"/>
      <c r="G297" s="6"/>
      <c r="H297" s="6"/>
      <c r="I297" s="7">
        <v>4</v>
      </c>
      <c r="J297" s="122">
        <v>1</v>
      </c>
      <c r="K297" s="122">
        <v>3</v>
      </c>
      <c r="L297" s="15">
        <v>63.8</v>
      </c>
      <c r="M297" s="15">
        <v>34038</v>
      </c>
      <c r="N297" s="50">
        <v>46272.93</v>
      </c>
      <c r="O297" s="99">
        <f>Проценты!$B$6</f>
        <v>0.98974533681403798</v>
      </c>
      <c r="P297" s="100">
        <f>Проценты!$B$7</f>
        <v>1.0254663185962401E-2</v>
      </c>
      <c r="Q297" s="18">
        <f t="shared" si="247"/>
        <v>2952212.93</v>
      </c>
      <c r="R297" s="9">
        <f t="shared" si="224"/>
        <v>2149355.12</v>
      </c>
      <c r="S297" s="9">
        <f t="shared" si="225"/>
        <v>22269.279999999999</v>
      </c>
      <c r="T297" s="18">
        <f t="shared" si="248"/>
        <v>780588.53</v>
      </c>
      <c r="U297" s="51">
        <v>0</v>
      </c>
      <c r="V297" s="10">
        <v>44196</v>
      </c>
      <c r="W297" s="122" t="s">
        <v>63</v>
      </c>
      <c r="X297" s="122"/>
      <c r="Y297" s="122"/>
      <c r="Z297" s="122"/>
      <c r="AA297" s="122"/>
      <c r="AB297" s="122"/>
      <c r="AC297" s="122"/>
      <c r="AD297" s="9">
        <f t="shared" si="249"/>
        <v>63.8</v>
      </c>
      <c r="AE297" s="9">
        <f t="shared" si="250"/>
        <v>2952212.93</v>
      </c>
      <c r="AF297" s="9">
        <f t="shared" si="251"/>
        <v>0</v>
      </c>
      <c r="AG297" s="9">
        <f t="shared" si="252"/>
        <v>0</v>
      </c>
      <c r="AH297" s="122"/>
      <c r="AI297" s="122"/>
      <c r="AJ297" s="122"/>
      <c r="AK297" s="122"/>
      <c r="AL297" s="122"/>
      <c r="AM297" s="122"/>
      <c r="AN297" s="122"/>
      <c r="AO297" s="122"/>
      <c r="AP297" s="122"/>
      <c r="AQ297" s="122"/>
      <c r="AR297" s="122"/>
      <c r="AS297" s="122"/>
      <c r="AT297" s="122"/>
    </row>
    <row r="298" spans="1:46" hidden="1" x14ac:dyDescent="0.25">
      <c r="A298" s="122"/>
      <c r="B298" s="5" t="s">
        <v>107</v>
      </c>
      <c r="C298" s="6" t="s">
        <v>20</v>
      </c>
      <c r="D298" s="6"/>
      <c r="E298" s="6"/>
      <c r="F298" s="6"/>
      <c r="G298" s="6"/>
      <c r="H298" s="6"/>
      <c r="I298" s="7">
        <v>2</v>
      </c>
      <c r="J298" s="122">
        <v>1</v>
      </c>
      <c r="K298" s="122">
        <v>2</v>
      </c>
      <c r="L298" s="15">
        <v>54.6</v>
      </c>
      <c r="M298" s="15">
        <v>34038</v>
      </c>
      <c r="N298" s="50">
        <v>46272.93</v>
      </c>
      <c r="O298" s="99">
        <f>Проценты!$B$6</f>
        <v>0.98974533681403798</v>
      </c>
      <c r="P298" s="100">
        <f>Проценты!$B$7</f>
        <v>1.0254663185962401E-2</v>
      </c>
      <c r="Q298" s="18">
        <f t="shared" si="247"/>
        <v>2526501.98</v>
      </c>
      <c r="R298" s="9">
        <f t="shared" si="224"/>
        <v>1839416.77</v>
      </c>
      <c r="S298" s="9">
        <f t="shared" si="225"/>
        <v>19058.03</v>
      </c>
      <c r="T298" s="18">
        <f t="shared" si="248"/>
        <v>668027.18000000005</v>
      </c>
      <c r="U298" s="51">
        <v>0</v>
      </c>
      <c r="V298" s="10">
        <v>44196</v>
      </c>
      <c r="W298" s="122" t="s">
        <v>63</v>
      </c>
      <c r="X298" s="122"/>
      <c r="Y298" s="122"/>
      <c r="Z298" s="122"/>
      <c r="AA298" s="122"/>
      <c r="AB298" s="122"/>
      <c r="AC298" s="122"/>
      <c r="AD298" s="9">
        <f t="shared" si="249"/>
        <v>54.6</v>
      </c>
      <c r="AE298" s="9">
        <f t="shared" si="250"/>
        <v>2526501.98</v>
      </c>
      <c r="AF298" s="9">
        <f t="shared" si="251"/>
        <v>0</v>
      </c>
      <c r="AG298" s="9">
        <f t="shared" si="252"/>
        <v>0</v>
      </c>
      <c r="AH298" s="122"/>
      <c r="AI298" s="122"/>
      <c r="AJ298" s="122"/>
      <c r="AK298" s="122"/>
      <c r="AL298" s="122"/>
      <c r="AM298" s="122"/>
      <c r="AN298" s="122"/>
      <c r="AO298" s="122"/>
      <c r="AP298" s="122"/>
      <c r="AQ298" s="122"/>
      <c r="AR298" s="122"/>
      <c r="AS298" s="122"/>
      <c r="AT298" s="122"/>
    </row>
    <row r="299" spans="1:46" hidden="1" x14ac:dyDescent="0.25">
      <c r="A299" s="122"/>
      <c r="B299" s="5" t="s">
        <v>17</v>
      </c>
      <c r="C299" s="6" t="s">
        <v>20</v>
      </c>
      <c r="D299" s="6"/>
      <c r="E299" s="6"/>
      <c r="F299" s="6"/>
      <c r="G299" s="6"/>
      <c r="H299" s="6"/>
      <c r="I299" s="7">
        <v>3</v>
      </c>
      <c r="J299" s="122">
        <v>1</v>
      </c>
      <c r="K299" s="122">
        <v>2</v>
      </c>
      <c r="L299" s="15">
        <v>37.5</v>
      </c>
      <c r="M299" s="15">
        <v>34038</v>
      </c>
      <c r="N299" s="50">
        <v>46272.93</v>
      </c>
      <c r="O299" s="99">
        <f>Проценты!$B$6</f>
        <v>0.98974533681403798</v>
      </c>
      <c r="P299" s="100">
        <f>Проценты!$B$7</f>
        <v>1.0254663185962401E-2</v>
      </c>
      <c r="Q299" s="18">
        <f t="shared" si="247"/>
        <v>1735234.88</v>
      </c>
      <c r="R299" s="9">
        <f t="shared" si="224"/>
        <v>1263335.69</v>
      </c>
      <c r="S299" s="9">
        <f t="shared" si="225"/>
        <v>13089.31</v>
      </c>
      <c r="T299" s="18">
        <f t="shared" si="248"/>
        <v>458809.88</v>
      </c>
      <c r="U299" s="51">
        <v>0</v>
      </c>
      <c r="V299" s="10">
        <v>44196</v>
      </c>
      <c r="W299" s="122" t="s">
        <v>63</v>
      </c>
      <c r="X299" s="122"/>
      <c r="Y299" s="122"/>
      <c r="Z299" s="122"/>
      <c r="AA299" s="122"/>
      <c r="AB299" s="122"/>
      <c r="AC299" s="122"/>
      <c r="AD299" s="9">
        <f t="shared" si="249"/>
        <v>37.5</v>
      </c>
      <c r="AE299" s="9">
        <f t="shared" si="250"/>
        <v>1735234.88</v>
      </c>
      <c r="AF299" s="9">
        <f t="shared" si="251"/>
        <v>0</v>
      </c>
      <c r="AG299" s="9">
        <f t="shared" si="252"/>
        <v>0</v>
      </c>
      <c r="AH299" s="122"/>
      <c r="AI299" s="122"/>
      <c r="AJ299" s="122"/>
      <c r="AK299" s="122"/>
      <c r="AL299" s="122"/>
      <c r="AM299" s="122"/>
      <c r="AN299" s="122"/>
      <c r="AO299" s="122"/>
      <c r="AP299" s="122"/>
      <c r="AQ299" s="122"/>
      <c r="AR299" s="122"/>
      <c r="AS299" s="122"/>
      <c r="AT299" s="122"/>
    </row>
    <row r="300" spans="1:46" hidden="1" x14ac:dyDescent="0.25">
      <c r="A300" s="122"/>
      <c r="B300" s="5" t="s">
        <v>108</v>
      </c>
      <c r="C300" s="6" t="s">
        <v>20</v>
      </c>
      <c r="D300" s="6"/>
      <c r="E300" s="6"/>
      <c r="F300" s="6"/>
      <c r="G300" s="6"/>
      <c r="H300" s="6"/>
      <c r="I300" s="7">
        <v>1</v>
      </c>
      <c r="J300" s="122">
        <v>1</v>
      </c>
      <c r="K300" s="122">
        <v>3</v>
      </c>
      <c r="L300" s="15">
        <v>64.099999999999994</v>
      </c>
      <c r="M300" s="15">
        <v>34038</v>
      </c>
      <c r="N300" s="50">
        <v>46272.93</v>
      </c>
      <c r="O300" s="99">
        <f>Проценты!$B$6</f>
        <v>0.98974533681403798</v>
      </c>
      <c r="P300" s="100">
        <f>Проценты!$B$7</f>
        <v>1.0254663185962401E-2</v>
      </c>
      <c r="Q300" s="18">
        <f t="shared" si="247"/>
        <v>2966094.81</v>
      </c>
      <c r="R300" s="9">
        <f t="shared" si="224"/>
        <v>2159461.81</v>
      </c>
      <c r="S300" s="9">
        <f t="shared" si="225"/>
        <v>22373.99</v>
      </c>
      <c r="T300" s="18">
        <f t="shared" si="248"/>
        <v>784259.01</v>
      </c>
      <c r="U300" s="51">
        <v>0</v>
      </c>
      <c r="V300" s="10">
        <v>44196</v>
      </c>
      <c r="W300" s="122" t="s">
        <v>63</v>
      </c>
      <c r="X300" s="122"/>
      <c r="Y300" s="122"/>
      <c r="Z300" s="122"/>
      <c r="AA300" s="122"/>
      <c r="AB300" s="122"/>
      <c r="AC300" s="122"/>
      <c r="AD300" s="9">
        <f t="shared" si="249"/>
        <v>64.099999999999994</v>
      </c>
      <c r="AE300" s="9">
        <f t="shared" si="250"/>
        <v>2966094.81</v>
      </c>
      <c r="AF300" s="9">
        <f t="shared" si="251"/>
        <v>0</v>
      </c>
      <c r="AG300" s="9">
        <f t="shared" si="252"/>
        <v>0</v>
      </c>
      <c r="AH300" s="122"/>
      <c r="AI300" s="122"/>
      <c r="AJ300" s="122"/>
      <c r="AK300" s="122"/>
      <c r="AL300" s="122"/>
      <c r="AM300" s="122"/>
      <c r="AN300" s="122"/>
      <c r="AO300" s="122"/>
      <c r="AP300" s="122"/>
      <c r="AQ300" s="122"/>
      <c r="AR300" s="122"/>
      <c r="AS300" s="122"/>
      <c r="AT300" s="122"/>
    </row>
    <row r="301" spans="1:46" hidden="1" x14ac:dyDescent="0.25">
      <c r="A301" s="122"/>
      <c r="B301" s="5" t="s">
        <v>94</v>
      </c>
      <c r="C301" s="6" t="s">
        <v>20</v>
      </c>
      <c r="D301" s="6"/>
      <c r="E301" s="6"/>
      <c r="F301" s="6"/>
      <c r="G301" s="6"/>
      <c r="H301" s="6"/>
      <c r="I301" s="7">
        <v>7</v>
      </c>
      <c r="J301" s="122">
        <v>1</v>
      </c>
      <c r="K301" s="122">
        <v>1</v>
      </c>
      <c r="L301" s="15">
        <v>25.2</v>
      </c>
      <c r="M301" s="15">
        <v>34038</v>
      </c>
      <c r="N301" s="50">
        <v>46272.93</v>
      </c>
      <c r="O301" s="99">
        <f>Проценты!$B$6</f>
        <v>0.98974533681403798</v>
      </c>
      <c r="P301" s="100">
        <f>Проценты!$B$7</f>
        <v>1.0254663185962401E-2</v>
      </c>
      <c r="Q301" s="18">
        <f t="shared" si="247"/>
        <v>1166077.8400000001</v>
      </c>
      <c r="R301" s="9">
        <f t="shared" si="224"/>
        <v>848961.58</v>
      </c>
      <c r="S301" s="9">
        <f t="shared" si="225"/>
        <v>8796.02</v>
      </c>
      <c r="T301" s="18">
        <f t="shared" si="248"/>
        <v>308320.24</v>
      </c>
      <c r="U301" s="51">
        <v>0</v>
      </c>
      <c r="V301" s="10">
        <v>44196</v>
      </c>
      <c r="W301" s="122" t="s">
        <v>63</v>
      </c>
      <c r="X301" s="122"/>
      <c r="Y301" s="122"/>
      <c r="Z301" s="122"/>
      <c r="AA301" s="122"/>
      <c r="AB301" s="122"/>
      <c r="AC301" s="122"/>
      <c r="AD301" s="9">
        <f t="shared" si="249"/>
        <v>25.2</v>
      </c>
      <c r="AE301" s="9">
        <f t="shared" si="250"/>
        <v>1166077.8400000001</v>
      </c>
      <c r="AF301" s="9">
        <f t="shared" si="251"/>
        <v>0</v>
      </c>
      <c r="AG301" s="9">
        <f t="shared" si="252"/>
        <v>0</v>
      </c>
      <c r="AH301" s="122"/>
      <c r="AI301" s="122"/>
      <c r="AJ301" s="122"/>
      <c r="AK301" s="122"/>
      <c r="AL301" s="122"/>
      <c r="AM301" s="122"/>
      <c r="AN301" s="122"/>
      <c r="AO301" s="122"/>
      <c r="AP301" s="122"/>
      <c r="AQ301" s="122"/>
      <c r="AR301" s="122"/>
      <c r="AS301" s="122"/>
      <c r="AT301" s="122"/>
    </row>
    <row r="302" spans="1:46" hidden="1" x14ac:dyDescent="0.25">
      <c r="A302" s="122"/>
      <c r="B302" s="5" t="s">
        <v>106</v>
      </c>
      <c r="C302" s="6" t="s">
        <v>20</v>
      </c>
      <c r="D302" s="6"/>
      <c r="E302" s="6"/>
      <c r="F302" s="6"/>
      <c r="G302" s="6"/>
      <c r="H302" s="6"/>
      <c r="I302" s="7">
        <v>2</v>
      </c>
      <c r="J302" s="122">
        <v>1</v>
      </c>
      <c r="K302" s="122">
        <v>1</v>
      </c>
      <c r="L302" s="15">
        <v>30</v>
      </c>
      <c r="M302" s="15">
        <v>34038</v>
      </c>
      <c r="N302" s="50">
        <v>46272.93</v>
      </c>
      <c r="O302" s="99">
        <f>Проценты!$B$6</f>
        <v>0.98974533681403798</v>
      </c>
      <c r="P302" s="100">
        <f>Проценты!$B$7</f>
        <v>1.0254663185962401E-2</v>
      </c>
      <c r="Q302" s="18">
        <f t="shared" si="247"/>
        <v>1388187.9</v>
      </c>
      <c r="R302" s="9">
        <f t="shared" si="224"/>
        <v>1010668.55</v>
      </c>
      <c r="S302" s="9">
        <f t="shared" si="225"/>
        <v>10471.450000000001</v>
      </c>
      <c r="T302" s="18">
        <f t="shared" si="248"/>
        <v>367047.9</v>
      </c>
      <c r="U302" s="51">
        <v>0</v>
      </c>
      <c r="V302" s="10">
        <v>44196</v>
      </c>
      <c r="W302" s="122" t="s">
        <v>63</v>
      </c>
      <c r="X302" s="122"/>
      <c r="Y302" s="122"/>
      <c r="Z302" s="122"/>
      <c r="AA302" s="122"/>
      <c r="AB302" s="122"/>
      <c r="AC302" s="122"/>
      <c r="AD302" s="9">
        <f t="shared" si="249"/>
        <v>30</v>
      </c>
      <c r="AE302" s="9">
        <f t="shared" si="250"/>
        <v>1388187.9</v>
      </c>
      <c r="AF302" s="9">
        <f t="shared" si="251"/>
        <v>0</v>
      </c>
      <c r="AG302" s="9">
        <f t="shared" si="252"/>
        <v>0</v>
      </c>
      <c r="AH302" s="122"/>
      <c r="AI302" s="122"/>
      <c r="AJ302" s="122"/>
      <c r="AK302" s="122"/>
      <c r="AL302" s="122"/>
      <c r="AM302" s="122"/>
      <c r="AN302" s="122"/>
      <c r="AO302" s="122"/>
      <c r="AP302" s="122"/>
      <c r="AQ302" s="122"/>
      <c r="AR302" s="122"/>
      <c r="AS302" s="122"/>
      <c r="AT302" s="122"/>
    </row>
    <row r="303" spans="1:46" hidden="1" x14ac:dyDescent="0.25">
      <c r="A303" s="122"/>
      <c r="B303" s="5" t="s">
        <v>22</v>
      </c>
      <c r="C303" s="6" t="s">
        <v>20</v>
      </c>
      <c r="D303" s="6"/>
      <c r="E303" s="6"/>
      <c r="F303" s="6"/>
      <c r="G303" s="6"/>
      <c r="H303" s="6"/>
      <c r="I303" s="7">
        <v>4</v>
      </c>
      <c r="J303" s="122">
        <v>1</v>
      </c>
      <c r="K303" s="122">
        <v>2</v>
      </c>
      <c r="L303" s="15">
        <v>54.3</v>
      </c>
      <c r="M303" s="15">
        <v>34038</v>
      </c>
      <c r="N303" s="50">
        <v>46272.93</v>
      </c>
      <c r="O303" s="99">
        <f>Проценты!$B$6</f>
        <v>0.98974533681403798</v>
      </c>
      <c r="P303" s="100">
        <f>Проценты!$B$7</f>
        <v>1.0254663185962401E-2</v>
      </c>
      <c r="Q303" s="18">
        <f t="shared" si="247"/>
        <v>2512620.1</v>
      </c>
      <c r="R303" s="9">
        <f t="shared" si="224"/>
        <v>1829310.08</v>
      </c>
      <c r="S303" s="9">
        <f t="shared" si="225"/>
        <v>18953.32</v>
      </c>
      <c r="T303" s="18">
        <f t="shared" si="248"/>
        <v>664356.69999999995</v>
      </c>
      <c r="U303" s="51">
        <v>0</v>
      </c>
      <c r="V303" s="10">
        <v>44196</v>
      </c>
      <c r="W303" s="122" t="s">
        <v>63</v>
      </c>
      <c r="X303" s="122"/>
      <c r="Y303" s="122"/>
      <c r="Z303" s="122"/>
      <c r="AA303" s="122"/>
      <c r="AB303" s="122"/>
      <c r="AC303" s="122"/>
      <c r="AD303" s="9">
        <f t="shared" si="249"/>
        <v>54.3</v>
      </c>
      <c r="AE303" s="9">
        <f t="shared" si="250"/>
        <v>2512620.1</v>
      </c>
      <c r="AF303" s="9">
        <f t="shared" si="251"/>
        <v>0</v>
      </c>
      <c r="AG303" s="9">
        <f t="shared" si="252"/>
        <v>0</v>
      </c>
      <c r="AH303" s="122"/>
      <c r="AI303" s="122"/>
      <c r="AJ303" s="122"/>
      <c r="AK303" s="122"/>
      <c r="AL303" s="122"/>
      <c r="AM303" s="122"/>
      <c r="AN303" s="122"/>
      <c r="AO303" s="122"/>
      <c r="AP303" s="122"/>
      <c r="AQ303" s="122"/>
      <c r="AR303" s="122"/>
      <c r="AS303" s="122"/>
      <c r="AT303" s="122"/>
    </row>
    <row r="304" spans="1:46" hidden="1" x14ac:dyDescent="0.25">
      <c r="A304" s="122"/>
      <c r="B304" s="5" t="s">
        <v>102</v>
      </c>
      <c r="C304" s="6" t="s">
        <v>20</v>
      </c>
      <c r="D304" s="6"/>
      <c r="E304" s="6"/>
      <c r="F304" s="6"/>
      <c r="G304" s="6"/>
      <c r="H304" s="6"/>
      <c r="I304" s="7">
        <v>1</v>
      </c>
      <c r="J304" s="122">
        <v>1</v>
      </c>
      <c r="K304" s="122">
        <v>1</v>
      </c>
      <c r="L304" s="15">
        <v>62.9</v>
      </c>
      <c r="M304" s="15">
        <v>34038</v>
      </c>
      <c r="N304" s="50">
        <v>46272.93</v>
      </c>
      <c r="O304" s="99">
        <f>Проценты!$B$6</f>
        <v>0.98974533681403798</v>
      </c>
      <c r="P304" s="100">
        <f>Проценты!$B$7</f>
        <v>1.0254663185962401E-2</v>
      </c>
      <c r="Q304" s="18">
        <f t="shared" si="247"/>
        <v>2910567.3</v>
      </c>
      <c r="R304" s="9">
        <f t="shared" si="224"/>
        <v>2119035.0699999998</v>
      </c>
      <c r="S304" s="9">
        <f t="shared" si="225"/>
        <v>21955.13</v>
      </c>
      <c r="T304" s="18">
        <f t="shared" si="248"/>
        <v>769577.1</v>
      </c>
      <c r="U304" s="51">
        <v>0</v>
      </c>
      <c r="V304" s="10">
        <v>44196</v>
      </c>
      <c r="W304" s="122" t="s">
        <v>63</v>
      </c>
      <c r="X304" s="122"/>
      <c r="Y304" s="122"/>
      <c r="Z304" s="122"/>
      <c r="AA304" s="122"/>
      <c r="AB304" s="122"/>
      <c r="AC304" s="122"/>
      <c r="AD304" s="9">
        <f t="shared" si="249"/>
        <v>62.9</v>
      </c>
      <c r="AE304" s="9">
        <f t="shared" si="250"/>
        <v>2910567.3</v>
      </c>
      <c r="AF304" s="9">
        <f t="shared" si="251"/>
        <v>0</v>
      </c>
      <c r="AG304" s="9">
        <f t="shared" si="252"/>
        <v>0</v>
      </c>
      <c r="AH304" s="122"/>
      <c r="AI304" s="122"/>
      <c r="AJ304" s="122"/>
      <c r="AK304" s="122"/>
      <c r="AL304" s="122"/>
      <c r="AM304" s="122"/>
      <c r="AN304" s="122"/>
      <c r="AO304" s="122"/>
      <c r="AP304" s="122"/>
      <c r="AQ304" s="122"/>
      <c r="AR304" s="122"/>
      <c r="AS304" s="122"/>
      <c r="AT304" s="122"/>
    </row>
    <row r="305" spans="1:46" hidden="1" x14ac:dyDescent="0.25">
      <c r="A305" s="122"/>
      <c r="B305" s="5" t="s">
        <v>109</v>
      </c>
      <c r="C305" s="6" t="s">
        <v>20</v>
      </c>
      <c r="D305" s="6"/>
      <c r="E305" s="6"/>
      <c r="F305" s="6"/>
      <c r="G305" s="6"/>
      <c r="H305" s="6"/>
      <c r="I305" s="7">
        <v>4</v>
      </c>
      <c r="J305" s="122">
        <v>1</v>
      </c>
      <c r="K305" s="122">
        <v>2</v>
      </c>
      <c r="L305" s="15">
        <v>36.9</v>
      </c>
      <c r="M305" s="15">
        <v>34038</v>
      </c>
      <c r="N305" s="50">
        <v>46272.93</v>
      </c>
      <c r="O305" s="99">
        <f>Проценты!$B$6</f>
        <v>0.98974533681403798</v>
      </c>
      <c r="P305" s="100">
        <f>Проценты!$B$7</f>
        <v>1.0254663185962401E-2</v>
      </c>
      <c r="Q305" s="18">
        <f t="shared" si="247"/>
        <v>1707471.12</v>
      </c>
      <c r="R305" s="9">
        <f t="shared" si="224"/>
        <v>1243122.32</v>
      </c>
      <c r="S305" s="9">
        <f t="shared" si="225"/>
        <v>12879.88</v>
      </c>
      <c r="T305" s="18">
        <f t="shared" si="248"/>
        <v>451468.92</v>
      </c>
      <c r="U305" s="51">
        <v>0</v>
      </c>
      <c r="V305" s="10">
        <v>44196</v>
      </c>
      <c r="W305" s="122" t="s">
        <v>63</v>
      </c>
      <c r="X305" s="122"/>
      <c r="Y305" s="122"/>
      <c r="Z305" s="122"/>
      <c r="AA305" s="122"/>
      <c r="AB305" s="122"/>
      <c r="AC305" s="122"/>
      <c r="AD305" s="9">
        <f t="shared" si="249"/>
        <v>36.9</v>
      </c>
      <c r="AE305" s="9">
        <f t="shared" si="250"/>
        <v>1707471.12</v>
      </c>
      <c r="AF305" s="9">
        <f t="shared" si="251"/>
        <v>0</v>
      </c>
      <c r="AG305" s="9">
        <f t="shared" si="252"/>
        <v>0</v>
      </c>
      <c r="AH305" s="122"/>
      <c r="AI305" s="122"/>
      <c r="AJ305" s="122"/>
      <c r="AK305" s="122"/>
      <c r="AL305" s="122"/>
      <c r="AM305" s="122"/>
      <c r="AN305" s="122"/>
      <c r="AO305" s="122"/>
      <c r="AP305" s="122"/>
      <c r="AQ305" s="122"/>
      <c r="AR305" s="122"/>
      <c r="AS305" s="122"/>
      <c r="AT305" s="122"/>
    </row>
    <row r="306" spans="1:46" hidden="1" x14ac:dyDescent="0.25">
      <c r="A306" s="122"/>
      <c r="B306" s="5" t="s">
        <v>103</v>
      </c>
      <c r="C306" s="6" t="s">
        <v>20</v>
      </c>
      <c r="D306" s="6"/>
      <c r="E306" s="6"/>
      <c r="F306" s="6"/>
      <c r="G306" s="6"/>
      <c r="H306" s="6"/>
      <c r="I306" s="7">
        <v>4</v>
      </c>
      <c r="J306" s="122">
        <v>1</v>
      </c>
      <c r="K306" s="122">
        <v>2</v>
      </c>
      <c r="L306" s="15">
        <v>54.3</v>
      </c>
      <c r="M306" s="15">
        <v>34038</v>
      </c>
      <c r="N306" s="50">
        <v>46272.93</v>
      </c>
      <c r="O306" s="99">
        <f>Проценты!$B$6</f>
        <v>0.98974533681403798</v>
      </c>
      <c r="P306" s="100">
        <f>Проценты!$B$7</f>
        <v>1.0254663185962401E-2</v>
      </c>
      <c r="Q306" s="18">
        <f t="shared" si="247"/>
        <v>2512620.1</v>
      </c>
      <c r="R306" s="9">
        <f t="shared" si="224"/>
        <v>1829310.08</v>
      </c>
      <c r="S306" s="9">
        <f t="shared" si="225"/>
        <v>18953.32</v>
      </c>
      <c r="T306" s="18">
        <f t="shared" si="248"/>
        <v>664356.69999999995</v>
      </c>
      <c r="U306" s="51">
        <v>0</v>
      </c>
      <c r="V306" s="10">
        <v>44196</v>
      </c>
      <c r="W306" s="122" t="s">
        <v>63</v>
      </c>
      <c r="X306" s="122"/>
      <c r="Y306" s="122"/>
      <c r="Z306" s="122"/>
      <c r="AA306" s="122"/>
      <c r="AB306" s="122"/>
      <c r="AC306" s="122"/>
      <c r="AD306" s="9">
        <f t="shared" si="249"/>
        <v>54.3</v>
      </c>
      <c r="AE306" s="9">
        <f t="shared" si="250"/>
        <v>2512620.1</v>
      </c>
      <c r="AF306" s="9">
        <f t="shared" si="251"/>
        <v>0</v>
      </c>
      <c r="AG306" s="9">
        <f t="shared" si="252"/>
        <v>0</v>
      </c>
      <c r="AH306" s="122"/>
      <c r="AI306" s="122"/>
      <c r="AJ306" s="122"/>
      <c r="AK306" s="122"/>
      <c r="AL306" s="122"/>
      <c r="AM306" s="122"/>
      <c r="AN306" s="122"/>
      <c r="AO306" s="122"/>
      <c r="AP306" s="122"/>
      <c r="AQ306" s="122"/>
      <c r="AR306" s="122"/>
      <c r="AS306" s="122"/>
      <c r="AT306" s="122"/>
    </row>
    <row r="307" spans="1:46" hidden="1" x14ac:dyDescent="0.25">
      <c r="A307" s="122"/>
      <c r="B307" s="5" t="s">
        <v>110</v>
      </c>
      <c r="C307" s="6" t="s">
        <v>20</v>
      </c>
      <c r="D307" s="6"/>
      <c r="E307" s="6"/>
      <c r="F307" s="6"/>
      <c r="G307" s="6"/>
      <c r="H307" s="6"/>
      <c r="I307" s="7">
        <v>3</v>
      </c>
      <c r="J307" s="122">
        <v>1</v>
      </c>
      <c r="K307" s="122">
        <v>2</v>
      </c>
      <c r="L307" s="15">
        <v>63.6</v>
      </c>
      <c r="M307" s="15">
        <v>34038</v>
      </c>
      <c r="N307" s="50">
        <v>46272.93</v>
      </c>
      <c r="O307" s="99">
        <f>Проценты!$B$6</f>
        <v>0.98974533681403798</v>
      </c>
      <c r="P307" s="100">
        <f>Проценты!$B$7</f>
        <v>1.0254663185962401E-2</v>
      </c>
      <c r="Q307" s="18">
        <f t="shared" si="247"/>
        <v>2942958.35</v>
      </c>
      <c r="R307" s="9">
        <f t="shared" si="224"/>
        <v>2142617.33</v>
      </c>
      <c r="S307" s="9">
        <f t="shared" si="225"/>
        <v>22199.47</v>
      </c>
      <c r="T307" s="18">
        <f t="shared" si="248"/>
        <v>778141.55</v>
      </c>
      <c r="U307" s="51">
        <v>0</v>
      </c>
      <c r="V307" s="10">
        <v>44196</v>
      </c>
      <c r="W307" s="122" t="s">
        <v>63</v>
      </c>
      <c r="X307" s="122"/>
      <c r="Y307" s="122"/>
      <c r="Z307" s="122"/>
      <c r="AA307" s="122"/>
      <c r="AB307" s="122"/>
      <c r="AC307" s="122"/>
      <c r="AD307" s="9">
        <f t="shared" si="249"/>
        <v>63.6</v>
      </c>
      <c r="AE307" s="9">
        <f t="shared" si="250"/>
        <v>2942958.35</v>
      </c>
      <c r="AF307" s="9">
        <f t="shared" si="251"/>
        <v>0</v>
      </c>
      <c r="AG307" s="9">
        <f t="shared" si="252"/>
        <v>0</v>
      </c>
      <c r="AH307" s="122"/>
      <c r="AI307" s="122"/>
      <c r="AJ307" s="122"/>
      <c r="AK307" s="122"/>
      <c r="AL307" s="122"/>
      <c r="AM307" s="122"/>
      <c r="AN307" s="122"/>
      <c r="AO307" s="122"/>
      <c r="AP307" s="122"/>
      <c r="AQ307" s="122"/>
      <c r="AR307" s="122"/>
      <c r="AS307" s="122"/>
      <c r="AT307" s="122"/>
    </row>
    <row r="308" spans="1:46" hidden="1" x14ac:dyDescent="0.25">
      <c r="A308" s="122"/>
      <c r="B308" s="5" t="s">
        <v>103</v>
      </c>
      <c r="C308" s="6" t="s">
        <v>20</v>
      </c>
      <c r="D308" s="6"/>
      <c r="E308" s="6"/>
      <c r="F308" s="6"/>
      <c r="G308" s="6"/>
      <c r="H308" s="6"/>
      <c r="I308" s="7">
        <v>2</v>
      </c>
      <c r="J308" s="122">
        <v>1</v>
      </c>
      <c r="K308" s="122">
        <v>1</v>
      </c>
      <c r="L308" s="15">
        <v>37.700000000000003</v>
      </c>
      <c r="M308" s="15">
        <v>34038</v>
      </c>
      <c r="N308" s="50">
        <v>46272.93</v>
      </c>
      <c r="O308" s="99">
        <f>Проценты!$B$6</f>
        <v>0.98974533681403798</v>
      </c>
      <c r="P308" s="100">
        <f>Проценты!$B$7</f>
        <v>1.0254663185962401E-2</v>
      </c>
      <c r="Q308" s="18">
        <f t="shared" si="247"/>
        <v>1744489.46</v>
      </c>
      <c r="R308" s="9">
        <f t="shared" si="224"/>
        <v>1270073.48</v>
      </c>
      <c r="S308" s="9">
        <f t="shared" si="225"/>
        <v>13159.12</v>
      </c>
      <c r="T308" s="18">
        <f t="shared" si="248"/>
        <v>461256.86</v>
      </c>
      <c r="U308" s="51">
        <v>0</v>
      </c>
      <c r="V308" s="10">
        <v>44196</v>
      </c>
      <c r="W308" s="122" t="s">
        <v>63</v>
      </c>
      <c r="X308" s="122"/>
      <c r="Y308" s="122"/>
      <c r="Z308" s="122"/>
      <c r="AA308" s="122"/>
      <c r="AB308" s="122"/>
      <c r="AC308" s="122"/>
      <c r="AD308" s="9">
        <f t="shared" si="249"/>
        <v>37.700000000000003</v>
      </c>
      <c r="AE308" s="9">
        <f t="shared" si="250"/>
        <v>1744489.46</v>
      </c>
      <c r="AF308" s="9">
        <f t="shared" si="251"/>
        <v>0</v>
      </c>
      <c r="AG308" s="9">
        <f t="shared" si="252"/>
        <v>0</v>
      </c>
      <c r="AH308" s="122"/>
      <c r="AI308" s="122"/>
      <c r="AJ308" s="122"/>
      <c r="AK308" s="122"/>
      <c r="AL308" s="122"/>
      <c r="AM308" s="122"/>
      <c r="AN308" s="122"/>
      <c r="AO308" s="122"/>
      <c r="AP308" s="122"/>
      <c r="AQ308" s="122"/>
      <c r="AR308" s="122"/>
      <c r="AS308" s="122"/>
      <c r="AT308" s="122"/>
    </row>
    <row r="309" spans="1:46" s="20" customFormat="1" x14ac:dyDescent="0.25">
      <c r="A309" s="11">
        <v>28</v>
      </c>
      <c r="B309" s="12" t="s">
        <v>162</v>
      </c>
      <c r="C309" s="13"/>
      <c r="D309" s="13"/>
      <c r="E309" s="13"/>
      <c r="F309" s="13"/>
      <c r="G309" s="13"/>
      <c r="H309" s="13"/>
      <c r="I309" s="14">
        <f>SUM(I310:I319)</f>
        <v>30</v>
      </c>
      <c r="J309" s="14">
        <f t="shared" ref="J309:L309" si="253">SUM(J310:J319)</f>
        <v>10</v>
      </c>
      <c r="K309" s="14">
        <f t="shared" si="253"/>
        <v>20</v>
      </c>
      <c r="L309" s="15">
        <f t="shared" si="253"/>
        <v>447.4</v>
      </c>
      <c r="M309" s="15">
        <v>34038</v>
      </c>
      <c r="N309" s="50">
        <v>46272.93</v>
      </c>
      <c r="O309" s="99">
        <f>Проценты!$B$6</f>
        <v>0.98974533681403798</v>
      </c>
      <c r="P309" s="100">
        <f>Проценты!$B$7</f>
        <v>1.0254663185962401E-2</v>
      </c>
      <c r="Q309" s="15">
        <f t="shared" ref="Q309:U309" si="254">SUM(Q310:Q319)</f>
        <v>20702508.899999999</v>
      </c>
      <c r="R309" s="9">
        <f t="shared" si="224"/>
        <v>15072437.02</v>
      </c>
      <c r="S309" s="9">
        <f t="shared" si="225"/>
        <v>156164.18</v>
      </c>
      <c r="T309" s="15">
        <f t="shared" si="254"/>
        <v>5473907.7000000002</v>
      </c>
      <c r="U309" s="15">
        <f t="shared" si="254"/>
        <v>0</v>
      </c>
      <c r="V309" s="16">
        <v>44196</v>
      </c>
      <c r="W309" s="11"/>
      <c r="X309" s="11"/>
      <c r="Y309" s="11"/>
      <c r="Z309" s="11"/>
      <c r="AA309" s="11"/>
      <c r="AB309" s="11"/>
      <c r="AC309" s="11"/>
      <c r="AD309" s="15">
        <f t="shared" ref="AD309:AP309" si="255">SUM(AD310:AD319)</f>
        <v>362.4</v>
      </c>
      <c r="AE309" s="15">
        <f t="shared" si="255"/>
        <v>16769309.85</v>
      </c>
      <c r="AF309" s="15">
        <f t="shared" si="255"/>
        <v>85</v>
      </c>
      <c r="AG309" s="15">
        <f t="shared" si="255"/>
        <v>3933199.05</v>
      </c>
      <c r="AH309" s="15">
        <f t="shared" si="255"/>
        <v>0</v>
      </c>
      <c r="AI309" s="15">
        <f t="shared" si="255"/>
        <v>0</v>
      </c>
      <c r="AJ309" s="15">
        <f t="shared" si="255"/>
        <v>0</v>
      </c>
      <c r="AK309" s="15">
        <f t="shared" si="255"/>
        <v>0</v>
      </c>
      <c r="AL309" s="15">
        <f t="shared" si="255"/>
        <v>0</v>
      </c>
      <c r="AM309" s="15">
        <f t="shared" si="255"/>
        <v>0</v>
      </c>
      <c r="AN309" s="15">
        <f t="shared" si="255"/>
        <v>0</v>
      </c>
      <c r="AO309" s="15">
        <f t="shared" si="255"/>
        <v>0</v>
      </c>
      <c r="AP309" s="15">
        <f t="shared" si="255"/>
        <v>0</v>
      </c>
      <c r="AQ309" s="11"/>
      <c r="AR309" s="11"/>
      <c r="AS309" s="11"/>
      <c r="AT309" s="11"/>
    </row>
    <row r="310" spans="1:46" hidden="1" x14ac:dyDescent="0.25">
      <c r="A310" s="122"/>
      <c r="B310" s="5" t="s">
        <v>96</v>
      </c>
      <c r="C310" s="6"/>
      <c r="D310" s="13" t="s">
        <v>21</v>
      </c>
      <c r="E310" s="13"/>
      <c r="F310" s="13"/>
      <c r="G310" s="13"/>
      <c r="H310" s="13"/>
      <c r="I310" s="7">
        <v>5</v>
      </c>
      <c r="J310" s="122">
        <v>1</v>
      </c>
      <c r="K310" s="122">
        <v>3</v>
      </c>
      <c r="L310" s="15">
        <v>66.599999999999994</v>
      </c>
      <c r="M310" s="15">
        <v>34038</v>
      </c>
      <c r="N310" s="50">
        <v>46272.93</v>
      </c>
      <c r="O310" s="99">
        <f>Проценты!$B$6</f>
        <v>0.98974533681403798</v>
      </c>
      <c r="P310" s="100">
        <f>Проценты!$B$7</f>
        <v>1.0254663185962401E-2</v>
      </c>
      <c r="Q310" s="18">
        <f t="shared" ref="Q310:Q319" si="256">L310*N310</f>
        <v>3081777.14</v>
      </c>
      <c r="R310" s="9">
        <f t="shared" si="224"/>
        <v>2243684.19</v>
      </c>
      <c r="S310" s="9">
        <f t="shared" si="225"/>
        <v>23246.61</v>
      </c>
      <c r="T310" s="18">
        <f t="shared" ref="T310:T319" si="257">Q310-R310-S310-U310</f>
        <v>814846.34</v>
      </c>
      <c r="U310" s="51">
        <v>0</v>
      </c>
      <c r="V310" s="10">
        <v>44196</v>
      </c>
      <c r="W310" s="122"/>
      <c r="X310" s="122" t="s">
        <v>63</v>
      </c>
      <c r="Y310" s="122"/>
      <c r="Z310" s="122"/>
      <c r="AA310" s="122"/>
      <c r="AB310" s="122"/>
      <c r="AC310" s="122"/>
      <c r="AD310" s="9">
        <f t="shared" ref="AD310:AD319" si="258">IF(W310&gt;0,L310,0)</f>
        <v>0</v>
      </c>
      <c r="AE310" s="9">
        <f t="shared" ref="AE310:AE319" si="259">IF(W310&gt;0,Q310,0)</f>
        <v>0</v>
      </c>
      <c r="AF310" s="9">
        <f t="shared" ref="AF310:AF319" si="260">IF(X310&gt;0,L310,0)</f>
        <v>66.599999999999994</v>
      </c>
      <c r="AG310" s="9">
        <f t="shared" ref="AG310:AG319" si="261">IF(X310&gt;0,Q310,0)</f>
        <v>3081777.14</v>
      </c>
      <c r="AH310" s="122"/>
      <c r="AI310" s="122"/>
      <c r="AJ310" s="122"/>
      <c r="AK310" s="122"/>
      <c r="AL310" s="122"/>
      <c r="AM310" s="122"/>
      <c r="AN310" s="122"/>
      <c r="AO310" s="122"/>
      <c r="AP310" s="122"/>
      <c r="AQ310" s="122"/>
      <c r="AR310" s="122"/>
      <c r="AS310" s="122"/>
      <c r="AT310" s="122"/>
    </row>
    <row r="311" spans="1:46" hidden="1" x14ac:dyDescent="0.25">
      <c r="A311" s="122"/>
      <c r="B311" s="5" t="s">
        <v>97</v>
      </c>
      <c r="C311" s="6" t="s">
        <v>20</v>
      </c>
      <c r="D311" s="6"/>
      <c r="E311" s="6"/>
      <c r="F311" s="6"/>
      <c r="G311" s="6"/>
      <c r="H311" s="6"/>
      <c r="I311" s="7">
        <v>1</v>
      </c>
      <c r="J311" s="122">
        <v>1</v>
      </c>
      <c r="K311" s="122">
        <v>1</v>
      </c>
      <c r="L311" s="15">
        <v>13.2</v>
      </c>
      <c r="M311" s="15">
        <v>34038</v>
      </c>
      <c r="N311" s="50">
        <v>46272.93</v>
      </c>
      <c r="O311" s="99">
        <f>Проценты!$B$6</f>
        <v>0.98974533681403798</v>
      </c>
      <c r="P311" s="100">
        <f>Проценты!$B$7</f>
        <v>1.0254663185962401E-2</v>
      </c>
      <c r="Q311" s="18">
        <f t="shared" si="256"/>
        <v>610802.68000000005</v>
      </c>
      <c r="R311" s="9">
        <f t="shared" si="224"/>
        <v>444694.16</v>
      </c>
      <c r="S311" s="9">
        <f t="shared" si="225"/>
        <v>4607.4399999999996</v>
      </c>
      <c r="T311" s="18">
        <f t="shared" si="257"/>
        <v>161501.07999999999</v>
      </c>
      <c r="U311" s="51">
        <v>0</v>
      </c>
      <c r="V311" s="10">
        <v>44196</v>
      </c>
      <c r="W311" s="122" t="s">
        <v>63</v>
      </c>
      <c r="X311" s="122"/>
      <c r="Y311" s="122"/>
      <c r="Z311" s="122"/>
      <c r="AA311" s="122"/>
      <c r="AB311" s="122"/>
      <c r="AC311" s="122"/>
      <c r="AD311" s="9">
        <f t="shared" si="258"/>
        <v>13.2</v>
      </c>
      <c r="AE311" s="9">
        <f t="shared" si="259"/>
        <v>610802.68000000005</v>
      </c>
      <c r="AF311" s="9">
        <f t="shared" si="260"/>
        <v>0</v>
      </c>
      <c r="AG311" s="9">
        <f t="shared" si="261"/>
        <v>0</v>
      </c>
      <c r="AH311" s="122"/>
      <c r="AI311" s="122"/>
      <c r="AJ311" s="122"/>
      <c r="AK311" s="122"/>
      <c r="AL311" s="122"/>
      <c r="AM311" s="122"/>
      <c r="AN311" s="122"/>
      <c r="AO311" s="122"/>
      <c r="AP311" s="122"/>
      <c r="AQ311" s="122"/>
      <c r="AR311" s="122"/>
      <c r="AS311" s="122"/>
      <c r="AT311" s="122"/>
    </row>
    <row r="312" spans="1:46" hidden="1" x14ac:dyDescent="0.25">
      <c r="A312" s="122"/>
      <c r="B312" s="5" t="s">
        <v>136</v>
      </c>
      <c r="C312" s="6"/>
      <c r="D312" s="13" t="s">
        <v>21</v>
      </c>
      <c r="E312" s="13"/>
      <c r="F312" s="13"/>
      <c r="G312" s="13"/>
      <c r="H312" s="13"/>
      <c r="I312" s="7">
        <v>2</v>
      </c>
      <c r="J312" s="122">
        <v>1</v>
      </c>
      <c r="K312" s="122">
        <v>1</v>
      </c>
      <c r="L312" s="15">
        <v>18.399999999999999</v>
      </c>
      <c r="M312" s="15">
        <v>34038</v>
      </c>
      <c r="N312" s="50">
        <v>46272.93</v>
      </c>
      <c r="O312" s="99">
        <f>Проценты!$B$6</f>
        <v>0.98974533681403798</v>
      </c>
      <c r="P312" s="100">
        <f>Проценты!$B$7</f>
        <v>1.0254663185962401E-2</v>
      </c>
      <c r="Q312" s="18">
        <f t="shared" si="256"/>
        <v>851421.91</v>
      </c>
      <c r="R312" s="9">
        <f t="shared" si="224"/>
        <v>619876.71</v>
      </c>
      <c r="S312" s="9">
        <f t="shared" si="225"/>
        <v>6422.49</v>
      </c>
      <c r="T312" s="18">
        <f t="shared" si="257"/>
        <v>225122.71</v>
      </c>
      <c r="U312" s="51">
        <v>0</v>
      </c>
      <c r="V312" s="10">
        <v>44196</v>
      </c>
      <c r="W312" s="122"/>
      <c r="X312" s="122" t="s">
        <v>63</v>
      </c>
      <c r="Y312" s="122"/>
      <c r="Z312" s="122"/>
      <c r="AA312" s="122"/>
      <c r="AB312" s="122"/>
      <c r="AC312" s="122"/>
      <c r="AD312" s="9">
        <f t="shared" si="258"/>
        <v>0</v>
      </c>
      <c r="AE312" s="9">
        <f t="shared" si="259"/>
        <v>0</v>
      </c>
      <c r="AF312" s="9">
        <f t="shared" si="260"/>
        <v>18.399999999999999</v>
      </c>
      <c r="AG312" s="9">
        <f t="shared" si="261"/>
        <v>851421.91</v>
      </c>
      <c r="AH312" s="122"/>
      <c r="AI312" s="122"/>
      <c r="AJ312" s="122"/>
      <c r="AK312" s="122"/>
      <c r="AL312" s="122"/>
      <c r="AM312" s="122"/>
      <c r="AN312" s="122"/>
      <c r="AO312" s="122"/>
      <c r="AP312" s="122"/>
      <c r="AQ312" s="122"/>
      <c r="AR312" s="122"/>
      <c r="AS312" s="122"/>
      <c r="AT312" s="122"/>
    </row>
    <row r="313" spans="1:46" hidden="1" x14ac:dyDescent="0.25">
      <c r="A313" s="122"/>
      <c r="B313" s="5" t="s">
        <v>100</v>
      </c>
      <c r="C313" s="6" t="s">
        <v>20</v>
      </c>
      <c r="D313" s="6"/>
      <c r="E313" s="6"/>
      <c r="F313" s="6"/>
      <c r="G313" s="6"/>
      <c r="H313" s="6"/>
      <c r="I313" s="7">
        <v>3</v>
      </c>
      <c r="J313" s="122">
        <v>1</v>
      </c>
      <c r="K313" s="122">
        <v>3</v>
      </c>
      <c r="L313" s="15">
        <v>66.599999999999994</v>
      </c>
      <c r="M313" s="15">
        <v>34038</v>
      </c>
      <c r="N313" s="50">
        <v>46272.93</v>
      </c>
      <c r="O313" s="99">
        <f>Проценты!$B$6</f>
        <v>0.98974533681403798</v>
      </c>
      <c r="P313" s="100">
        <f>Проценты!$B$7</f>
        <v>1.0254663185962401E-2</v>
      </c>
      <c r="Q313" s="18">
        <f t="shared" si="256"/>
        <v>3081777.14</v>
      </c>
      <c r="R313" s="9">
        <f t="shared" si="224"/>
        <v>2243684.19</v>
      </c>
      <c r="S313" s="9">
        <f t="shared" si="225"/>
        <v>23246.61</v>
      </c>
      <c r="T313" s="18">
        <f t="shared" si="257"/>
        <v>814846.34</v>
      </c>
      <c r="U313" s="51">
        <v>0</v>
      </c>
      <c r="V313" s="10">
        <v>44196</v>
      </c>
      <c r="W313" s="122" t="s">
        <v>63</v>
      </c>
      <c r="X313" s="122"/>
      <c r="Y313" s="122"/>
      <c r="Z313" s="122"/>
      <c r="AA313" s="122"/>
      <c r="AB313" s="122"/>
      <c r="AC313" s="122"/>
      <c r="AD313" s="9">
        <f t="shared" si="258"/>
        <v>66.599999999999994</v>
      </c>
      <c r="AE313" s="9">
        <f t="shared" si="259"/>
        <v>3081777.14</v>
      </c>
      <c r="AF313" s="9">
        <f t="shared" si="260"/>
        <v>0</v>
      </c>
      <c r="AG313" s="9">
        <f t="shared" si="261"/>
        <v>0</v>
      </c>
      <c r="AH313" s="122"/>
      <c r="AI313" s="122"/>
      <c r="AJ313" s="122"/>
      <c r="AK313" s="122"/>
      <c r="AL313" s="122"/>
      <c r="AM313" s="122"/>
      <c r="AN313" s="122"/>
      <c r="AO313" s="122"/>
      <c r="AP313" s="122"/>
      <c r="AQ313" s="122"/>
      <c r="AR313" s="122"/>
      <c r="AS313" s="122"/>
      <c r="AT313" s="122"/>
    </row>
    <row r="314" spans="1:46" hidden="1" x14ac:dyDescent="0.25">
      <c r="A314" s="122"/>
      <c r="B314" s="5" t="s">
        <v>99</v>
      </c>
      <c r="C314" s="6" t="s">
        <v>20</v>
      </c>
      <c r="D314" s="6"/>
      <c r="E314" s="6"/>
      <c r="F314" s="6"/>
      <c r="G314" s="6"/>
      <c r="H314" s="6"/>
      <c r="I314" s="7">
        <v>3</v>
      </c>
      <c r="J314" s="122">
        <v>1</v>
      </c>
      <c r="K314" s="122">
        <v>1</v>
      </c>
      <c r="L314" s="15">
        <v>29.5</v>
      </c>
      <c r="M314" s="15">
        <v>34038</v>
      </c>
      <c r="N314" s="50">
        <v>46272.93</v>
      </c>
      <c r="O314" s="99">
        <f>Проценты!$B$6</f>
        <v>0.98974533681403798</v>
      </c>
      <c r="P314" s="100">
        <f>Проценты!$B$7</f>
        <v>1.0254663185962401E-2</v>
      </c>
      <c r="Q314" s="18">
        <f t="shared" si="256"/>
        <v>1365051.44</v>
      </c>
      <c r="R314" s="9">
        <f t="shared" si="224"/>
        <v>993824.08</v>
      </c>
      <c r="S314" s="9">
        <f t="shared" si="225"/>
        <v>10296.92</v>
      </c>
      <c r="T314" s="18">
        <f t="shared" si="257"/>
        <v>360930.44</v>
      </c>
      <c r="U314" s="51">
        <v>0</v>
      </c>
      <c r="V314" s="10">
        <v>44196</v>
      </c>
      <c r="W314" s="122" t="s">
        <v>63</v>
      </c>
      <c r="X314" s="122"/>
      <c r="Y314" s="122"/>
      <c r="Z314" s="122"/>
      <c r="AA314" s="122"/>
      <c r="AB314" s="122"/>
      <c r="AC314" s="122"/>
      <c r="AD314" s="9">
        <f t="shared" si="258"/>
        <v>29.5</v>
      </c>
      <c r="AE314" s="9">
        <f t="shared" si="259"/>
        <v>1365051.44</v>
      </c>
      <c r="AF314" s="9">
        <f t="shared" si="260"/>
        <v>0</v>
      </c>
      <c r="AG314" s="9">
        <f t="shared" si="261"/>
        <v>0</v>
      </c>
      <c r="AH314" s="122"/>
      <c r="AI314" s="122"/>
      <c r="AJ314" s="122"/>
      <c r="AK314" s="122"/>
      <c r="AL314" s="122"/>
      <c r="AM314" s="122"/>
      <c r="AN314" s="122"/>
      <c r="AO314" s="122"/>
      <c r="AP314" s="122"/>
      <c r="AQ314" s="122"/>
      <c r="AR314" s="122"/>
      <c r="AS314" s="122"/>
      <c r="AT314" s="122"/>
    </row>
    <row r="315" spans="1:46" hidden="1" x14ac:dyDescent="0.25">
      <c r="A315" s="122"/>
      <c r="B315" s="5" t="s">
        <v>111</v>
      </c>
      <c r="C315" s="6" t="s">
        <v>20</v>
      </c>
      <c r="D315" s="6"/>
      <c r="E315" s="6"/>
      <c r="F315" s="6"/>
      <c r="G315" s="6"/>
      <c r="H315" s="6"/>
      <c r="I315" s="7">
        <v>2</v>
      </c>
      <c r="J315" s="122">
        <v>1</v>
      </c>
      <c r="K315" s="122">
        <v>1</v>
      </c>
      <c r="L315" s="15">
        <v>26.2</v>
      </c>
      <c r="M315" s="15">
        <v>34038</v>
      </c>
      <c r="N315" s="50">
        <v>46272.93</v>
      </c>
      <c r="O315" s="99">
        <f>Проценты!$B$6</f>
        <v>0.98974533681403798</v>
      </c>
      <c r="P315" s="100">
        <f>Проценты!$B$7</f>
        <v>1.0254663185962401E-2</v>
      </c>
      <c r="Q315" s="18">
        <f t="shared" si="256"/>
        <v>1212350.77</v>
      </c>
      <c r="R315" s="9">
        <f t="shared" si="224"/>
        <v>882650.54</v>
      </c>
      <c r="S315" s="9">
        <f t="shared" si="225"/>
        <v>9145.06</v>
      </c>
      <c r="T315" s="18">
        <f t="shared" si="257"/>
        <v>320555.17</v>
      </c>
      <c r="U315" s="51">
        <v>0</v>
      </c>
      <c r="V315" s="10">
        <v>44196</v>
      </c>
      <c r="W315" s="122" t="s">
        <v>63</v>
      </c>
      <c r="X315" s="122"/>
      <c r="Y315" s="122"/>
      <c r="Z315" s="122"/>
      <c r="AA315" s="122"/>
      <c r="AB315" s="122"/>
      <c r="AC315" s="122"/>
      <c r="AD315" s="9">
        <f t="shared" si="258"/>
        <v>26.2</v>
      </c>
      <c r="AE315" s="9">
        <f t="shared" si="259"/>
        <v>1212350.77</v>
      </c>
      <c r="AF315" s="9">
        <f t="shared" si="260"/>
        <v>0</v>
      </c>
      <c r="AG315" s="9">
        <f t="shared" si="261"/>
        <v>0</v>
      </c>
      <c r="AH315" s="122"/>
      <c r="AI315" s="122"/>
      <c r="AJ315" s="122"/>
      <c r="AK315" s="122"/>
      <c r="AL315" s="122"/>
      <c r="AM315" s="122"/>
      <c r="AN315" s="122"/>
      <c r="AO315" s="122"/>
      <c r="AP315" s="122"/>
      <c r="AQ315" s="122"/>
      <c r="AR315" s="122"/>
      <c r="AS315" s="122"/>
      <c r="AT315" s="122"/>
    </row>
    <row r="316" spans="1:46" hidden="1" x14ac:dyDescent="0.25">
      <c r="A316" s="122"/>
      <c r="B316" s="5" t="s">
        <v>108</v>
      </c>
      <c r="C316" s="6" t="s">
        <v>20</v>
      </c>
      <c r="D316" s="6"/>
      <c r="E316" s="6"/>
      <c r="F316" s="6"/>
      <c r="G316" s="6"/>
      <c r="H316" s="6"/>
      <c r="I316" s="7">
        <v>5</v>
      </c>
      <c r="J316" s="122">
        <v>1</v>
      </c>
      <c r="K316" s="122">
        <v>2</v>
      </c>
      <c r="L316" s="15">
        <v>55</v>
      </c>
      <c r="M316" s="15">
        <v>34038</v>
      </c>
      <c r="N316" s="50">
        <v>46272.93</v>
      </c>
      <c r="O316" s="99">
        <f>Проценты!$B$6</f>
        <v>0.98974533681403798</v>
      </c>
      <c r="P316" s="100">
        <f>Проценты!$B$7</f>
        <v>1.0254663185962401E-2</v>
      </c>
      <c r="Q316" s="18">
        <f t="shared" si="256"/>
        <v>2545011.15</v>
      </c>
      <c r="R316" s="9">
        <f t="shared" si="224"/>
        <v>1852892.35</v>
      </c>
      <c r="S316" s="9">
        <f t="shared" si="225"/>
        <v>19197.650000000001</v>
      </c>
      <c r="T316" s="18">
        <f t="shared" si="257"/>
        <v>672921.15</v>
      </c>
      <c r="U316" s="51">
        <v>0</v>
      </c>
      <c r="V316" s="10">
        <v>44196</v>
      </c>
      <c r="W316" s="122" t="s">
        <v>63</v>
      </c>
      <c r="X316" s="122"/>
      <c r="Y316" s="122"/>
      <c r="Z316" s="122"/>
      <c r="AA316" s="122"/>
      <c r="AB316" s="122"/>
      <c r="AC316" s="122"/>
      <c r="AD316" s="9">
        <f t="shared" si="258"/>
        <v>55</v>
      </c>
      <c r="AE316" s="9">
        <f t="shared" si="259"/>
        <v>2545011.15</v>
      </c>
      <c r="AF316" s="9">
        <f t="shared" si="260"/>
        <v>0</v>
      </c>
      <c r="AG316" s="9">
        <f t="shared" si="261"/>
        <v>0</v>
      </c>
      <c r="AH316" s="122"/>
      <c r="AI316" s="122"/>
      <c r="AJ316" s="122"/>
      <c r="AK316" s="122"/>
      <c r="AL316" s="122"/>
      <c r="AM316" s="122"/>
      <c r="AN316" s="122"/>
      <c r="AO316" s="122"/>
      <c r="AP316" s="122"/>
      <c r="AQ316" s="122"/>
      <c r="AR316" s="122"/>
      <c r="AS316" s="122"/>
      <c r="AT316" s="122"/>
    </row>
    <row r="317" spans="1:46" hidden="1" x14ac:dyDescent="0.25">
      <c r="A317" s="122"/>
      <c r="B317" s="5" t="s">
        <v>94</v>
      </c>
      <c r="C317" s="6" t="s">
        <v>20</v>
      </c>
      <c r="D317" s="6"/>
      <c r="E317" s="6"/>
      <c r="F317" s="6"/>
      <c r="G317" s="6"/>
      <c r="H317" s="6"/>
      <c r="I317" s="7">
        <v>2</v>
      </c>
      <c r="J317" s="122">
        <v>1</v>
      </c>
      <c r="K317" s="122">
        <v>3</v>
      </c>
      <c r="L317" s="15">
        <v>67.599999999999994</v>
      </c>
      <c r="M317" s="15">
        <v>34038</v>
      </c>
      <c r="N317" s="50">
        <v>46272.93</v>
      </c>
      <c r="O317" s="99">
        <f>Проценты!$B$6</f>
        <v>0.98974533681403798</v>
      </c>
      <c r="P317" s="100">
        <f>Проценты!$B$7</f>
        <v>1.0254663185962401E-2</v>
      </c>
      <c r="Q317" s="18">
        <f t="shared" si="256"/>
        <v>3128050.07</v>
      </c>
      <c r="R317" s="9">
        <f t="shared" si="224"/>
        <v>2277373.14</v>
      </c>
      <c r="S317" s="9">
        <f t="shared" si="225"/>
        <v>23595.66</v>
      </c>
      <c r="T317" s="18">
        <f t="shared" si="257"/>
        <v>827081.27</v>
      </c>
      <c r="U317" s="51">
        <v>0</v>
      </c>
      <c r="V317" s="10">
        <v>44196</v>
      </c>
      <c r="W317" s="122" t="s">
        <v>63</v>
      </c>
      <c r="X317" s="122"/>
      <c r="Y317" s="122"/>
      <c r="Z317" s="122"/>
      <c r="AA317" s="122"/>
      <c r="AB317" s="122"/>
      <c r="AC317" s="122"/>
      <c r="AD317" s="9">
        <f t="shared" si="258"/>
        <v>67.599999999999994</v>
      </c>
      <c r="AE317" s="9">
        <f t="shared" si="259"/>
        <v>3128050.07</v>
      </c>
      <c r="AF317" s="9">
        <f t="shared" si="260"/>
        <v>0</v>
      </c>
      <c r="AG317" s="9">
        <f t="shared" si="261"/>
        <v>0</v>
      </c>
      <c r="AH317" s="122"/>
      <c r="AI317" s="122"/>
      <c r="AJ317" s="122"/>
      <c r="AK317" s="122"/>
      <c r="AL317" s="122"/>
      <c r="AM317" s="122"/>
      <c r="AN317" s="122"/>
      <c r="AO317" s="122"/>
      <c r="AP317" s="122"/>
      <c r="AQ317" s="122"/>
      <c r="AR317" s="122"/>
      <c r="AS317" s="122"/>
      <c r="AT317" s="122"/>
    </row>
    <row r="318" spans="1:46" hidden="1" x14ac:dyDescent="0.25">
      <c r="A318" s="122"/>
      <c r="B318" s="5" t="s">
        <v>101</v>
      </c>
      <c r="C318" s="6" t="s">
        <v>20</v>
      </c>
      <c r="D318" s="6"/>
      <c r="E318" s="6"/>
      <c r="F318" s="6"/>
      <c r="G318" s="6"/>
      <c r="H318" s="6"/>
      <c r="I318" s="7">
        <v>3</v>
      </c>
      <c r="J318" s="122">
        <v>1</v>
      </c>
      <c r="K318" s="122">
        <v>2</v>
      </c>
      <c r="L318" s="15">
        <v>56.8</v>
      </c>
      <c r="M318" s="15">
        <v>34038</v>
      </c>
      <c r="N318" s="50">
        <v>46272.93</v>
      </c>
      <c r="O318" s="99">
        <f>Проценты!$B$6</f>
        <v>0.98974533681403798</v>
      </c>
      <c r="P318" s="100">
        <f>Проценты!$B$7</f>
        <v>1.0254663185962401E-2</v>
      </c>
      <c r="Q318" s="18">
        <f t="shared" si="256"/>
        <v>2628302.42</v>
      </c>
      <c r="R318" s="9">
        <f t="shared" si="224"/>
        <v>1913532.46</v>
      </c>
      <c r="S318" s="9">
        <f t="shared" si="225"/>
        <v>19825.939999999999</v>
      </c>
      <c r="T318" s="18">
        <f t="shared" si="257"/>
        <v>694944.02</v>
      </c>
      <c r="U318" s="51">
        <v>0</v>
      </c>
      <c r="V318" s="10">
        <v>44196</v>
      </c>
      <c r="W318" s="122" t="s">
        <v>63</v>
      </c>
      <c r="X318" s="122"/>
      <c r="Y318" s="122"/>
      <c r="Z318" s="122"/>
      <c r="AA318" s="122"/>
      <c r="AB318" s="122"/>
      <c r="AC318" s="122"/>
      <c r="AD318" s="9">
        <f t="shared" si="258"/>
        <v>56.8</v>
      </c>
      <c r="AE318" s="9">
        <f t="shared" si="259"/>
        <v>2628302.42</v>
      </c>
      <c r="AF318" s="9">
        <f t="shared" si="260"/>
        <v>0</v>
      </c>
      <c r="AG318" s="9">
        <f t="shared" si="261"/>
        <v>0</v>
      </c>
      <c r="AH318" s="122"/>
      <c r="AI318" s="122"/>
      <c r="AJ318" s="122"/>
      <c r="AK318" s="122"/>
      <c r="AL318" s="122"/>
      <c r="AM318" s="122"/>
      <c r="AN318" s="122"/>
      <c r="AO318" s="122"/>
      <c r="AP318" s="122"/>
      <c r="AQ318" s="122"/>
      <c r="AR318" s="122"/>
      <c r="AS318" s="122"/>
      <c r="AT318" s="122"/>
    </row>
    <row r="319" spans="1:46" hidden="1" x14ac:dyDescent="0.25">
      <c r="A319" s="122"/>
      <c r="B319" s="5" t="s">
        <v>102</v>
      </c>
      <c r="C319" s="6" t="s">
        <v>20</v>
      </c>
      <c r="D319" s="6"/>
      <c r="E319" s="6"/>
      <c r="F319" s="6"/>
      <c r="G319" s="6"/>
      <c r="H319" s="6"/>
      <c r="I319" s="7">
        <v>4</v>
      </c>
      <c r="J319" s="122">
        <v>1</v>
      </c>
      <c r="K319" s="122">
        <v>3</v>
      </c>
      <c r="L319" s="15">
        <v>47.5</v>
      </c>
      <c r="M319" s="15">
        <v>34038</v>
      </c>
      <c r="N319" s="50">
        <v>46272.93</v>
      </c>
      <c r="O319" s="99">
        <f>Проценты!$B$6</f>
        <v>0.98974533681403798</v>
      </c>
      <c r="P319" s="100">
        <f>Проценты!$B$7</f>
        <v>1.0254663185962401E-2</v>
      </c>
      <c r="Q319" s="18">
        <f t="shared" si="256"/>
        <v>2197964.1800000002</v>
      </c>
      <c r="R319" s="9">
        <f t="shared" si="224"/>
        <v>1600225.21</v>
      </c>
      <c r="S319" s="9">
        <f t="shared" si="225"/>
        <v>16579.79</v>
      </c>
      <c r="T319" s="18">
        <f t="shared" si="257"/>
        <v>581159.18000000005</v>
      </c>
      <c r="U319" s="51">
        <v>0</v>
      </c>
      <c r="V319" s="10">
        <v>44196</v>
      </c>
      <c r="W319" s="122" t="s">
        <v>63</v>
      </c>
      <c r="X319" s="122"/>
      <c r="Y319" s="122"/>
      <c r="Z319" s="122"/>
      <c r="AA319" s="122"/>
      <c r="AB319" s="122"/>
      <c r="AC319" s="122"/>
      <c r="AD319" s="9">
        <f t="shared" si="258"/>
        <v>47.5</v>
      </c>
      <c r="AE319" s="9">
        <f t="shared" si="259"/>
        <v>2197964.1800000002</v>
      </c>
      <c r="AF319" s="9">
        <f t="shared" si="260"/>
        <v>0</v>
      </c>
      <c r="AG319" s="9">
        <f t="shared" si="261"/>
        <v>0</v>
      </c>
      <c r="AH319" s="122"/>
      <c r="AI319" s="122"/>
      <c r="AJ319" s="122"/>
      <c r="AK319" s="122"/>
      <c r="AL319" s="122"/>
      <c r="AM319" s="122"/>
      <c r="AN319" s="122"/>
      <c r="AO319" s="122"/>
      <c r="AP319" s="122"/>
      <c r="AQ319" s="122"/>
      <c r="AR319" s="122"/>
      <c r="AS319" s="122"/>
      <c r="AT319" s="122"/>
    </row>
    <row r="320" spans="1:46" s="20" customFormat="1" x14ac:dyDescent="0.25">
      <c r="A320" s="11">
        <v>29</v>
      </c>
      <c r="B320" s="12" t="s">
        <v>163</v>
      </c>
      <c r="C320" s="11"/>
      <c r="D320" s="11"/>
      <c r="E320" s="22"/>
      <c r="F320" s="23"/>
      <c r="G320" s="22"/>
      <c r="H320" s="23"/>
      <c r="I320" s="24">
        <f>SUM(I321:I324)</f>
        <v>14</v>
      </c>
      <c r="J320" s="24">
        <f t="shared" ref="J320:L320" si="262">SUM(J321:J324)</f>
        <v>4</v>
      </c>
      <c r="K320" s="24">
        <f t="shared" si="262"/>
        <v>7</v>
      </c>
      <c r="L320" s="23">
        <f t="shared" si="262"/>
        <v>135.69999999999999</v>
      </c>
      <c r="M320" s="15">
        <v>34038</v>
      </c>
      <c r="N320" s="50">
        <v>46272.93</v>
      </c>
      <c r="O320" s="99">
        <f>Проценты!$B$6</f>
        <v>0.98974533681403798</v>
      </c>
      <c r="P320" s="100">
        <f>Проценты!$B$7</f>
        <v>1.0254663185962401E-2</v>
      </c>
      <c r="Q320" s="23">
        <f t="shared" ref="Q320:U320" si="263">SUM(Q321:Q324)</f>
        <v>6279236.6100000003</v>
      </c>
      <c r="R320" s="9">
        <f t="shared" si="224"/>
        <v>4571590.76</v>
      </c>
      <c r="S320" s="9">
        <f t="shared" si="225"/>
        <v>47365.84</v>
      </c>
      <c r="T320" s="23">
        <f t="shared" si="263"/>
        <v>1660280.01</v>
      </c>
      <c r="U320" s="23">
        <f t="shared" si="263"/>
        <v>0</v>
      </c>
      <c r="V320" s="16">
        <v>44196</v>
      </c>
      <c r="W320" s="11"/>
      <c r="X320" s="11"/>
      <c r="Y320" s="11"/>
      <c r="Z320" s="11"/>
      <c r="AA320" s="11"/>
      <c r="AB320" s="11"/>
      <c r="AC320" s="11"/>
      <c r="AD320" s="23">
        <f t="shared" ref="AD320:AP320" si="264">SUM(AD321:AD324)</f>
        <v>103.7</v>
      </c>
      <c r="AE320" s="23">
        <f t="shared" si="264"/>
        <v>4798502.8499999996</v>
      </c>
      <c r="AF320" s="23">
        <f t="shared" si="264"/>
        <v>32</v>
      </c>
      <c r="AG320" s="23">
        <f t="shared" si="264"/>
        <v>1480733.76</v>
      </c>
      <c r="AH320" s="23">
        <f t="shared" si="264"/>
        <v>0</v>
      </c>
      <c r="AI320" s="23">
        <f t="shared" si="264"/>
        <v>0</v>
      </c>
      <c r="AJ320" s="23">
        <f t="shared" si="264"/>
        <v>0</v>
      </c>
      <c r="AK320" s="23">
        <f t="shared" si="264"/>
        <v>0</v>
      </c>
      <c r="AL320" s="23">
        <f t="shared" si="264"/>
        <v>0</v>
      </c>
      <c r="AM320" s="23">
        <f t="shared" si="264"/>
        <v>0</v>
      </c>
      <c r="AN320" s="23">
        <f t="shared" si="264"/>
        <v>0</v>
      </c>
      <c r="AO320" s="23">
        <f t="shared" si="264"/>
        <v>0</v>
      </c>
      <c r="AP320" s="23">
        <f t="shared" si="264"/>
        <v>0</v>
      </c>
      <c r="AQ320" s="11"/>
      <c r="AR320" s="11"/>
      <c r="AS320" s="11"/>
      <c r="AT320" s="27"/>
    </row>
    <row r="321" spans="1:46" hidden="1" x14ac:dyDescent="0.25">
      <c r="A321" s="122"/>
      <c r="B321" s="74" t="s">
        <v>14</v>
      </c>
      <c r="C321" s="6" t="s">
        <v>20</v>
      </c>
      <c r="D321" s="122"/>
      <c r="E321" s="28"/>
      <c r="F321" s="31"/>
      <c r="G321" s="28"/>
      <c r="H321" s="31"/>
      <c r="I321" s="35">
        <v>5</v>
      </c>
      <c r="J321" s="43">
        <v>1</v>
      </c>
      <c r="K321" s="123">
        <v>3</v>
      </c>
      <c r="L321" s="9">
        <v>48.2</v>
      </c>
      <c r="M321" s="15">
        <v>34038</v>
      </c>
      <c r="N321" s="50">
        <v>46272.93</v>
      </c>
      <c r="O321" s="99">
        <f>Проценты!$B$6</f>
        <v>0.98974533681403798</v>
      </c>
      <c r="P321" s="100">
        <f>Проценты!$B$7</f>
        <v>1.0254663185962401E-2</v>
      </c>
      <c r="Q321" s="18">
        <f t="shared" ref="Q321:Q324" si="265">L321*N321</f>
        <v>2230355.23</v>
      </c>
      <c r="R321" s="9">
        <f t="shared" si="224"/>
        <v>1623807.48</v>
      </c>
      <c r="S321" s="9">
        <f t="shared" si="225"/>
        <v>16824.12</v>
      </c>
      <c r="T321" s="18">
        <f t="shared" ref="T321:T324" si="266">Q321-R321-S321-U321</f>
        <v>589723.63</v>
      </c>
      <c r="U321" s="51">
        <v>0</v>
      </c>
      <c r="V321" s="10">
        <v>44196</v>
      </c>
      <c r="W321" s="122" t="s">
        <v>63</v>
      </c>
      <c r="X321" s="122"/>
      <c r="Y321" s="122"/>
      <c r="Z321" s="122"/>
      <c r="AA321" s="122"/>
      <c r="AB321" s="122"/>
      <c r="AC321" s="122"/>
      <c r="AD321" s="9">
        <f t="shared" ref="AD321:AD324" si="267">IF(W321&gt;0,L321,0)</f>
        <v>48.2</v>
      </c>
      <c r="AE321" s="9">
        <f t="shared" ref="AE321:AE324" si="268">IF(W321&gt;0,Q321,0)</f>
        <v>2230355.23</v>
      </c>
      <c r="AF321" s="9">
        <f t="shared" ref="AF321:AF324" si="269">IF(X321&gt;0,L321,0)</f>
        <v>0</v>
      </c>
      <c r="AG321" s="9">
        <f t="shared" ref="AG321:AG324" si="270">IF(X321&gt;0,Q321,0)</f>
        <v>0</v>
      </c>
      <c r="AH321" s="122"/>
      <c r="AI321" s="122"/>
      <c r="AJ321" s="122"/>
      <c r="AK321" s="122"/>
      <c r="AL321" s="122"/>
      <c r="AM321" s="125"/>
      <c r="AN321" s="122"/>
      <c r="AO321" s="122"/>
      <c r="AP321" s="122"/>
      <c r="AQ321" s="122"/>
      <c r="AR321" s="122"/>
      <c r="AS321" s="122"/>
      <c r="AT321" s="75"/>
    </row>
    <row r="322" spans="1:46" hidden="1" x14ac:dyDescent="0.25">
      <c r="A322" s="122"/>
      <c r="B322" s="74" t="s">
        <v>15</v>
      </c>
      <c r="C322" s="122"/>
      <c r="D322" s="122" t="s">
        <v>21</v>
      </c>
      <c r="E322" s="28"/>
      <c r="F322" s="31"/>
      <c r="G322" s="28"/>
      <c r="H322" s="31"/>
      <c r="I322" s="35">
        <v>3</v>
      </c>
      <c r="J322" s="43">
        <v>1</v>
      </c>
      <c r="K322" s="123">
        <v>1</v>
      </c>
      <c r="L322" s="9">
        <v>32</v>
      </c>
      <c r="M322" s="15">
        <v>34038</v>
      </c>
      <c r="N322" s="50">
        <v>46272.93</v>
      </c>
      <c r="O322" s="99">
        <f>Проценты!$B$6</f>
        <v>0.98974533681403798</v>
      </c>
      <c r="P322" s="100">
        <f>Проценты!$B$7</f>
        <v>1.0254663185962401E-2</v>
      </c>
      <c r="Q322" s="18">
        <f t="shared" si="265"/>
        <v>1480733.76</v>
      </c>
      <c r="R322" s="9">
        <f t="shared" si="224"/>
        <v>1078046.46</v>
      </c>
      <c r="S322" s="9">
        <f t="shared" si="225"/>
        <v>11169.54</v>
      </c>
      <c r="T322" s="18">
        <f t="shared" si="266"/>
        <v>391517.76</v>
      </c>
      <c r="U322" s="51">
        <v>0</v>
      </c>
      <c r="V322" s="10">
        <v>44196</v>
      </c>
      <c r="W322" s="122"/>
      <c r="X322" s="122" t="s">
        <v>63</v>
      </c>
      <c r="Y322" s="122"/>
      <c r="Z322" s="122"/>
      <c r="AA322" s="122"/>
      <c r="AB322" s="122"/>
      <c r="AC322" s="122"/>
      <c r="AD322" s="9">
        <f t="shared" si="267"/>
        <v>0</v>
      </c>
      <c r="AE322" s="9">
        <f t="shared" si="268"/>
        <v>0</v>
      </c>
      <c r="AF322" s="9">
        <f t="shared" si="269"/>
        <v>32</v>
      </c>
      <c r="AG322" s="9">
        <f t="shared" si="270"/>
        <v>1480733.76</v>
      </c>
      <c r="AH322" s="122"/>
      <c r="AI322" s="122"/>
      <c r="AJ322" s="122"/>
      <c r="AK322" s="122"/>
      <c r="AL322" s="122"/>
      <c r="AM322" s="125"/>
      <c r="AN322" s="122"/>
      <c r="AO322" s="122"/>
      <c r="AP322" s="122"/>
      <c r="AQ322" s="122"/>
      <c r="AR322" s="122"/>
      <c r="AS322" s="122"/>
      <c r="AT322" s="75"/>
    </row>
    <row r="323" spans="1:46" hidden="1" x14ac:dyDescent="0.25">
      <c r="A323" s="122"/>
      <c r="B323" s="74" t="s">
        <v>16</v>
      </c>
      <c r="C323" s="6" t="s">
        <v>20</v>
      </c>
      <c r="D323" s="122"/>
      <c r="E323" s="28"/>
      <c r="F323" s="31"/>
      <c r="G323" s="28"/>
      <c r="H323" s="31"/>
      <c r="I323" s="35">
        <v>5</v>
      </c>
      <c r="J323" s="43">
        <v>1</v>
      </c>
      <c r="K323" s="123">
        <v>2</v>
      </c>
      <c r="L323" s="9">
        <v>33.200000000000003</v>
      </c>
      <c r="M323" s="15">
        <v>34038</v>
      </c>
      <c r="N323" s="50">
        <v>46272.93</v>
      </c>
      <c r="O323" s="99">
        <f>Проценты!$B$6</f>
        <v>0.98974533681403798</v>
      </c>
      <c r="P323" s="100">
        <f>Проценты!$B$7</f>
        <v>1.0254663185962401E-2</v>
      </c>
      <c r="Q323" s="18">
        <f t="shared" si="265"/>
        <v>1536261.28</v>
      </c>
      <c r="R323" s="9">
        <f t="shared" si="224"/>
        <v>1118473.2</v>
      </c>
      <c r="S323" s="9">
        <f t="shared" si="225"/>
        <v>11588.4</v>
      </c>
      <c r="T323" s="18">
        <f t="shared" si="266"/>
        <v>406199.68</v>
      </c>
      <c r="U323" s="51">
        <v>0</v>
      </c>
      <c r="V323" s="10">
        <v>44196</v>
      </c>
      <c r="W323" s="122" t="s">
        <v>63</v>
      </c>
      <c r="X323" s="122"/>
      <c r="Y323" s="122"/>
      <c r="Z323" s="122"/>
      <c r="AA323" s="122"/>
      <c r="AB323" s="122"/>
      <c r="AC323" s="122"/>
      <c r="AD323" s="9">
        <f t="shared" si="267"/>
        <v>33.200000000000003</v>
      </c>
      <c r="AE323" s="9">
        <f t="shared" si="268"/>
        <v>1536261.28</v>
      </c>
      <c r="AF323" s="9">
        <f t="shared" si="269"/>
        <v>0</v>
      </c>
      <c r="AG323" s="9">
        <f t="shared" si="270"/>
        <v>0</v>
      </c>
      <c r="AH323" s="122"/>
      <c r="AI323" s="122"/>
      <c r="AJ323" s="122"/>
      <c r="AK323" s="122"/>
      <c r="AL323" s="122"/>
      <c r="AM323" s="125"/>
      <c r="AN323" s="122"/>
      <c r="AO323" s="122"/>
      <c r="AP323" s="122"/>
      <c r="AQ323" s="122"/>
      <c r="AR323" s="122"/>
      <c r="AS323" s="122"/>
      <c r="AT323" s="75"/>
    </row>
    <row r="324" spans="1:46" hidden="1" x14ac:dyDescent="0.25">
      <c r="A324" s="122"/>
      <c r="B324" s="74" t="s">
        <v>18</v>
      </c>
      <c r="C324" s="6" t="s">
        <v>20</v>
      </c>
      <c r="D324" s="122"/>
      <c r="E324" s="28"/>
      <c r="F324" s="31"/>
      <c r="G324" s="28"/>
      <c r="H324" s="31"/>
      <c r="I324" s="35">
        <v>1</v>
      </c>
      <c r="J324" s="43">
        <v>1</v>
      </c>
      <c r="K324" s="123">
        <v>1</v>
      </c>
      <c r="L324" s="9">
        <v>22.3</v>
      </c>
      <c r="M324" s="15">
        <v>34038</v>
      </c>
      <c r="N324" s="50">
        <v>46272.93</v>
      </c>
      <c r="O324" s="99">
        <f>Проценты!$B$6</f>
        <v>0.98974533681403798</v>
      </c>
      <c r="P324" s="100">
        <f>Проценты!$B$7</f>
        <v>1.0254663185962401E-2</v>
      </c>
      <c r="Q324" s="18">
        <f t="shared" si="265"/>
        <v>1031886.34</v>
      </c>
      <c r="R324" s="9">
        <f t="shared" si="224"/>
        <v>751263.62</v>
      </c>
      <c r="S324" s="9">
        <f t="shared" si="225"/>
        <v>7783.78</v>
      </c>
      <c r="T324" s="18">
        <f t="shared" si="266"/>
        <v>272838.94</v>
      </c>
      <c r="U324" s="51">
        <v>0</v>
      </c>
      <c r="V324" s="10">
        <v>44196</v>
      </c>
      <c r="W324" s="122" t="s">
        <v>63</v>
      </c>
      <c r="X324" s="122"/>
      <c r="Y324" s="122"/>
      <c r="Z324" s="122"/>
      <c r="AA324" s="122"/>
      <c r="AB324" s="122"/>
      <c r="AC324" s="122"/>
      <c r="AD324" s="9">
        <f t="shared" si="267"/>
        <v>22.3</v>
      </c>
      <c r="AE324" s="9">
        <f t="shared" si="268"/>
        <v>1031886.34</v>
      </c>
      <c r="AF324" s="9">
        <f t="shared" si="269"/>
        <v>0</v>
      </c>
      <c r="AG324" s="9">
        <f t="shared" si="270"/>
        <v>0</v>
      </c>
      <c r="AH324" s="122"/>
      <c r="AI324" s="122"/>
      <c r="AJ324" s="122"/>
      <c r="AK324" s="122"/>
      <c r="AL324" s="122"/>
      <c r="AM324" s="125"/>
      <c r="AN324" s="122"/>
      <c r="AO324" s="122"/>
      <c r="AP324" s="122"/>
      <c r="AQ324" s="122"/>
      <c r="AR324" s="122"/>
      <c r="AS324" s="122"/>
      <c r="AT324" s="75"/>
    </row>
    <row r="325" spans="1:46" s="20" customFormat="1" x14ac:dyDescent="0.25">
      <c r="A325" s="11">
        <v>30</v>
      </c>
      <c r="B325" s="12" t="s">
        <v>164</v>
      </c>
      <c r="C325" s="13"/>
      <c r="D325" s="11"/>
      <c r="E325" s="22"/>
      <c r="F325" s="23"/>
      <c r="G325" s="22"/>
      <c r="H325" s="23"/>
      <c r="I325" s="24">
        <f>SUM(I326:I328)</f>
        <v>4</v>
      </c>
      <c r="J325" s="24">
        <f t="shared" ref="J325:L325" si="271">SUM(J326:J328)</f>
        <v>3</v>
      </c>
      <c r="K325" s="24">
        <f t="shared" si="271"/>
        <v>4</v>
      </c>
      <c r="L325" s="23">
        <f t="shared" si="271"/>
        <v>109.5</v>
      </c>
      <c r="M325" s="15">
        <v>34038</v>
      </c>
      <c r="N325" s="50">
        <v>46272.93</v>
      </c>
      <c r="O325" s="99">
        <f>Проценты!$B$6</f>
        <v>0.98974533681403798</v>
      </c>
      <c r="P325" s="100">
        <f>Проценты!$B$7</f>
        <v>1.0254663185962401E-2</v>
      </c>
      <c r="Q325" s="23">
        <f t="shared" ref="Q325" si="272">SUM(Q326:Q328)</f>
        <v>5066885.83</v>
      </c>
      <c r="R325" s="23">
        <f t="shared" ref="R325" si="273">SUM(R326:R328)</f>
        <v>3688940.22</v>
      </c>
      <c r="S325" s="23">
        <f t="shared" ref="S325" si="274">SUM(S326:S328)</f>
        <v>38220.78</v>
      </c>
      <c r="T325" s="23">
        <f t="shared" ref="T325:U325" si="275">SUM(T326:T328)</f>
        <v>1339724.83</v>
      </c>
      <c r="U325" s="23">
        <f t="shared" si="275"/>
        <v>0</v>
      </c>
      <c r="V325" s="16">
        <v>44196</v>
      </c>
      <c r="W325" s="11"/>
      <c r="X325" s="11"/>
      <c r="Y325" s="11"/>
      <c r="Z325" s="11"/>
      <c r="AA325" s="11"/>
      <c r="AB325" s="11"/>
      <c r="AC325" s="11"/>
      <c r="AD325" s="23">
        <f t="shared" ref="AD325:AP325" si="276">SUM(AD327:AD327)</f>
        <v>20.399999999999999</v>
      </c>
      <c r="AE325" s="23">
        <f t="shared" si="276"/>
        <v>943967.77</v>
      </c>
      <c r="AF325" s="23">
        <f t="shared" si="276"/>
        <v>0</v>
      </c>
      <c r="AG325" s="23">
        <f t="shared" si="276"/>
        <v>0</v>
      </c>
      <c r="AH325" s="23">
        <f t="shared" si="276"/>
        <v>0</v>
      </c>
      <c r="AI325" s="23">
        <f t="shared" si="276"/>
        <v>0</v>
      </c>
      <c r="AJ325" s="23">
        <f t="shared" si="276"/>
        <v>0</v>
      </c>
      <c r="AK325" s="23">
        <f t="shared" si="276"/>
        <v>0</v>
      </c>
      <c r="AL325" s="23">
        <f t="shared" si="276"/>
        <v>0</v>
      </c>
      <c r="AM325" s="23">
        <f t="shared" si="276"/>
        <v>0</v>
      </c>
      <c r="AN325" s="23">
        <f t="shared" si="276"/>
        <v>0</v>
      </c>
      <c r="AO325" s="23">
        <f t="shared" si="276"/>
        <v>0</v>
      </c>
      <c r="AP325" s="23">
        <f t="shared" si="276"/>
        <v>0</v>
      </c>
      <c r="AQ325" s="11"/>
      <c r="AR325" s="11"/>
      <c r="AS325" s="11"/>
      <c r="AT325" s="27"/>
    </row>
    <row r="326" spans="1:46" hidden="1" x14ac:dyDescent="0.25">
      <c r="A326" s="122"/>
      <c r="B326" s="74" t="s">
        <v>19</v>
      </c>
      <c r="C326" s="6" t="s">
        <v>20</v>
      </c>
      <c r="D326" s="122"/>
      <c r="E326" s="28"/>
      <c r="F326" s="29"/>
      <c r="G326" s="30"/>
      <c r="H326" s="31"/>
      <c r="I326" s="73">
        <v>2</v>
      </c>
      <c r="J326" s="73">
        <v>1</v>
      </c>
      <c r="K326" s="73">
        <v>2</v>
      </c>
      <c r="L326" s="51">
        <v>33.4</v>
      </c>
      <c r="M326" s="15">
        <v>34038</v>
      </c>
      <c r="N326" s="50">
        <v>46272.93</v>
      </c>
      <c r="O326" s="99">
        <f>Проценты!$B$6</f>
        <v>0.98974533681403798</v>
      </c>
      <c r="P326" s="100">
        <f>Проценты!$B$7</f>
        <v>1.0254663185962401E-2</v>
      </c>
      <c r="Q326" s="18">
        <f>L326*N326</f>
        <v>1545515.86</v>
      </c>
      <c r="R326" s="18">
        <f>IF(N326&lt;M326,(L326*M326*O326)*N326/M326,L326*M326*O326)</f>
        <v>1125210.99</v>
      </c>
      <c r="S326" s="18">
        <f>IF(N326&lt;M326,(L326*M326*P326)*N326/M326,L326*M326*P326)</f>
        <v>11658.21</v>
      </c>
      <c r="T326" s="18">
        <f>Q326-R326-S326-U326</f>
        <v>408646.66</v>
      </c>
      <c r="U326" s="51">
        <v>0</v>
      </c>
      <c r="V326" s="16">
        <v>44196</v>
      </c>
      <c r="W326" s="122" t="s">
        <v>63</v>
      </c>
      <c r="X326" s="122"/>
      <c r="Y326" s="122"/>
      <c r="Z326" s="122"/>
      <c r="AA326" s="122"/>
      <c r="AB326" s="122"/>
      <c r="AC326" s="122"/>
      <c r="AD326" s="9">
        <f>IF(W326&gt;0,L326,0)</f>
        <v>33.4</v>
      </c>
      <c r="AE326" s="9">
        <f>IF(W326&gt;0,Q326,0)</f>
        <v>1545515.86</v>
      </c>
      <c r="AF326" s="9">
        <f>IF(X326&gt;0,L326,0)</f>
        <v>0</v>
      </c>
      <c r="AG326" s="9">
        <f>IF(X326&gt;0,Q326,0)</f>
        <v>0</v>
      </c>
      <c r="AH326" s="122"/>
      <c r="AI326" s="122"/>
      <c r="AJ326" s="122"/>
      <c r="AK326" s="122"/>
      <c r="AL326" s="122"/>
      <c r="AM326" s="125"/>
      <c r="AN326" s="122"/>
      <c r="AO326" s="122"/>
      <c r="AP326" s="122"/>
      <c r="AQ326" s="122"/>
      <c r="AR326" s="122"/>
      <c r="AS326" s="122"/>
    </row>
    <row r="327" spans="1:46" hidden="1" x14ac:dyDescent="0.25">
      <c r="A327" s="122"/>
      <c r="B327" s="74" t="s">
        <v>49</v>
      </c>
      <c r="C327" s="6" t="s">
        <v>20</v>
      </c>
      <c r="D327" s="122"/>
      <c r="E327" s="28"/>
      <c r="F327" s="29"/>
      <c r="G327" s="30"/>
      <c r="H327" s="31"/>
      <c r="I327" s="73">
        <v>1</v>
      </c>
      <c r="J327" s="73">
        <v>1</v>
      </c>
      <c r="K327" s="73">
        <v>1</v>
      </c>
      <c r="L327" s="51">
        <v>20.399999999999999</v>
      </c>
      <c r="M327" s="15">
        <v>34038</v>
      </c>
      <c r="N327" s="9">
        <v>46272.93</v>
      </c>
      <c r="O327" s="99">
        <f>Проценты!$B$6</f>
        <v>0.98974533681403798</v>
      </c>
      <c r="P327" s="100">
        <f>Проценты!$B$7</f>
        <v>1.0254663185962401E-2</v>
      </c>
      <c r="Q327" s="18">
        <f t="shared" ref="Q327" si="277">L327*N327</f>
        <v>943967.77</v>
      </c>
      <c r="R327" s="18">
        <f t="shared" ref="R327" si="278">IF(N327&lt;M327,(L327*M327*O327)*N327/M327,L327*M327*O327)</f>
        <v>687254.62</v>
      </c>
      <c r="S327" s="18">
        <f t="shared" ref="S327" si="279">IF(N327&lt;M327,(L327*M327*P327)*N327/M327,L327*M327*P327)</f>
        <v>7120.58</v>
      </c>
      <c r="T327" s="18">
        <f t="shared" ref="T327" si="280">Q327-R327-S327-U327</f>
        <v>249592.57</v>
      </c>
      <c r="U327" s="51">
        <v>0</v>
      </c>
      <c r="V327" s="16">
        <v>44196</v>
      </c>
      <c r="W327" s="122" t="s">
        <v>63</v>
      </c>
      <c r="X327" s="122"/>
      <c r="Y327" s="122"/>
      <c r="Z327" s="122"/>
      <c r="AA327" s="122"/>
      <c r="AB327" s="122"/>
      <c r="AC327" s="122"/>
      <c r="AD327" s="9">
        <f t="shared" ref="AD327" si="281">IF(W327&gt;0,L327,0)</f>
        <v>20.399999999999999</v>
      </c>
      <c r="AE327" s="9">
        <f t="shared" ref="AE327" si="282">IF(W327&gt;0,Q327,0)</f>
        <v>943967.77</v>
      </c>
      <c r="AF327" s="9">
        <f t="shared" ref="AF327" si="283">IF(X327&gt;0,L327,0)</f>
        <v>0</v>
      </c>
      <c r="AG327" s="9">
        <f t="shared" ref="AG327" si="284">IF(X327&gt;0,Q327,0)</f>
        <v>0</v>
      </c>
      <c r="AH327" s="122"/>
      <c r="AI327" s="122"/>
      <c r="AJ327" s="122"/>
      <c r="AK327" s="122"/>
      <c r="AL327" s="122"/>
      <c r="AM327" s="125"/>
      <c r="AN327" s="122"/>
      <c r="AO327" s="122"/>
      <c r="AP327" s="122"/>
      <c r="AQ327" s="122"/>
      <c r="AR327" s="122"/>
      <c r="AS327" s="122"/>
    </row>
    <row r="328" spans="1:46" hidden="1" x14ac:dyDescent="0.25">
      <c r="A328" s="122"/>
      <c r="B328" s="74" t="s">
        <v>26</v>
      </c>
      <c r="C328" s="6" t="s">
        <v>20</v>
      </c>
      <c r="D328" s="122"/>
      <c r="E328" s="28"/>
      <c r="F328" s="29"/>
      <c r="G328" s="30"/>
      <c r="H328" s="31"/>
      <c r="I328" s="73">
        <v>1</v>
      </c>
      <c r="J328" s="73">
        <v>1</v>
      </c>
      <c r="K328" s="73">
        <v>1</v>
      </c>
      <c r="L328" s="51">
        <v>55.7</v>
      </c>
      <c r="M328" s="15">
        <v>34038</v>
      </c>
      <c r="N328" s="50">
        <v>46272.93</v>
      </c>
      <c r="O328" s="99">
        <f>Проценты!$B$6</f>
        <v>0.98974533681403798</v>
      </c>
      <c r="P328" s="100">
        <f>Проценты!$B$7</f>
        <v>1.0254663185962401E-2</v>
      </c>
      <c r="Q328" s="18">
        <f t="shared" ref="Q328" si="285">L328*N328</f>
        <v>2577402.2000000002</v>
      </c>
      <c r="R328" s="18">
        <f t="shared" ref="R328" si="286">IF(N328&lt;M328,(L328*M328*O328)*N328/M328,L328*M328*O328)</f>
        <v>1876474.61</v>
      </c>
      <c r="S328" s="18">
        <f t="shared" ref="S328" si="287">IF(N328&lt;M328,(L328*M328*P328)*N328/M328,L328*M328*P328)</f>
        <v>19441.990000000002</v>
      </c>
      <c r="T328" s="18">
        <f t="shared" ref="T328" si="288">Q328-R328-S328-U328</f>
        <v>681485.6</v>
      </c>
      <c r="U328" s="51">
        <v>0</v>
      </c>
      <c r="V328" s="16">
        <v>44196</v>
      </c>
      <c r="W328" s="122" t="s">
        <v>63</v>
      </c>
      <c r="X328" s="122"/>
      <c r="Y328" s="122"/>
      <c r="Z328" s="122"/>
      <c r="AA328" s="122"/>
      <c r="AB328" s="122"/>
      <c r="AC328" s="122"/>
      <c r="AD328" s="9">
        <f t="shared" ref="AD328" si="289">IF(W328&gt;0,L328,0)</f>
        <v>55.7</v>
      </c>
      <c r="AE328" s="9">
        <f t="shared" ref="AE328" si="290">IF(W328&gt;0,Q328,0)</f>
        <v>2577402.2000000002</v>
      </c>
      <c r="AF328" s="9">
        <f t="shared" ref="AF328" si="291">IF(X328&gt;0,L328,0)</f>
        <v>0</v>
      </c>
      <c r="AG328" s="9">
        <f t="shared" ref="AG328" si="292">IF(X328&gt;0,Q328,0)</f>
        <v>0</v>
      </c>
      <c r="AH328" s="122"/>
      <c r="AI328" s="122"/>
      <c r="AJ328" s="122"/>
      <c r="AK328" s="122"/>
      <c r="AL328" s="122"/>
      <c r="AM328" s="125"/>
      <c r="AN328" s="122"/>
      <c r="AO328" s="122"/>
      <c r="AP328" s="122"/>
      <c r="AQ328" s="122"/>
      <c r="AR328" s="122"/>
      <c r="AS328" s="122"/>
    </row>
    <row r="329" spans="1:46" x14ac:dyDescent="0.25">
      <c r="A329" s="122">
        <v>31</v>
      </c>
      <c r="B329" s="5" t="s">
        <v>173</v>
      </c>
      <c r="C329" s="6"/>
      <c r="D329" s="122"/>
      <c r="E329" s="28"/>
      <c r="F329" s="29"/>
      <c r="G329" s="30"/>
      <c r="H329" s="31"/>
      <c r="I329" s="14">
        <f>SUM(I330)</f>
        <v>1</v>
      </c>
      <c r="J329" s="14">
        <f t="shared" ref="J329:L329" si="293">SUM(J330)</f>
        <v>1</v>
      </c>
      <c r="K329" s="14">
        <f t="shared" si="293"/>
        <v>1</v>
      </c>
      <c r="L329" s="15">
        <f t="shared" si="293"/>
        <v>12.6</v>
      </c>
      <c r="M329" s="15">
        <v>34038</v>
      </c>
      <c r="N329" s="50">
        <v>46272.93</v>
      </c>
      <c r="O329" s="99">
        <f>Проценты!$B$6</f>
        <v>0.98974533681403798</v>
      </c>
      <c r="P329" s="100">
        <f>Проценты!$B$7</f>
        <v>1.0254663185962401E-2</v>
      </c>
      <c r="Q329" s="15">
        <f t="shared" ref="Q329" si="294">SUM(Q330)</f>
        <v>583038.92000000004</v>
      </c>
      <c r="R329" s="15">
        <f t="shared" ref="R329" si="295">SUM(R330)</f>
        <v>424480.79</v>
      </c>
      <c r="S329" s="15">
        <f t="shared" ref="S329" si="296">SUM(S330)</f>
        <v>4398.01</v>
      </c>
      <c r="T329" s="15">
        <f t="shared" ref="T329" si="297">SUM(T330)</f>
        <v>154160.12</v>
      </c>
      <c r="U329" s="15">
        <f t="shared" ref="U329" si="298">SUM(U330)</f>
        <v>0</v>
      </c>
      <c r="V329" s="16">
        <v>44196</v>
      </c>
      <c r="W329" s="122"/>
      <c r="X329" s="122"/>
      <c r="Y329" s="122"/>
      <c r="Z329" s="122"/>
      <c r="AA329" s="122"/>
      <c r="AB329" s="122"/>
      <c r="AC329" s="122"/>
      <c r="AD329" s="9"/>
      <c r="AE329" s="9"/>
      <c r="AF329" s="9"/>
      <c r="AG329" s="9"/>
      <c r="AH329" s="122"/>
      <c r="AI329" s="122"/>
      <c r="AJ329" s="122"/>
      <c r="AK329" s="122"/>
      <c r="AL329" s="122"/>
      <c r="AM329" s="125"/>
      <c r="AN329" s="122"/>
      <c r="AO329" s="122"/>
      <c r="AP329" s="122"/>
      <c r="AQ329" s="122"/>
      <c r="AR329" s="122"/>
      <c r="AS329" s="122"/>
    </row>
    <row r="330" spans="1:46" hidden="1" x14ac:dyDescent="0.25">
      <c r="A330" s="122"/>
      <c r="B330" s="5" t="s">
        <v>126</v>
      </c>
      <c r="C330" s="6" t="s">
        <v>20</v>
      </c>
      <c r="D330" s="122"/>
      <c r="E330" s="28"/>
      <c r="F330" s="29"/>
      <c r="G330" s="123"/>
      <c r="H330" s="122"/>
      <c r="I330" s="35">
        <v>1</v>
      </c>
      <c r="J330" s="43">
        <v>1</v>
      </c>
      <c r="K330" s="123">
        <v>1</v>
      </c>
      <c r="L330" s="69">
        <v>12.6</v>
      </c>
      <c r="M330" s="15">
        <v>34038</v>
      </c>
      <c r="N330" s="50">
        <v>46272.93</v>
      </c>
      <c r="O330" s="99">
        <f>Проценты!$B$6</f>
        <v>0.98974533681403798</v>
      </c>
      <c r="P330" s="100">
        <f>Проценты!$B$7</f>
        <v>1.0254663185962401E-2</v>
      </c>
      <c r="Q330" s="18">
        <f>L330*N330</f>
        <v>583038.92000000004</v>
      </c>
      <c r="R330" s="18">
        <f>IF(N330&lt;M330,(L330*M330*O330)*N330/M330,L330*M330*O330)</f>
        <v>424480.79</v>
      </c>
      <c r="S330" s="18">
        <f>IF(N330&lt;M330,(L330*M330*P330)*N330/M330,L330*M330*P330)</f>
        <v>4398.01</v>
      </c>
      <c r="T330" s="18">
        <f>Q330-R330-S330-U330</f>
        <v>154160.12</v>
      </c>
      <c r="U330" s="51">
        <v>0</v>
      </c>
      <c r="V330" s="16">
        <v>44196</v>
      </c>
      <c r="W330" s="122" t="s">
        <v>63</v>
      </c>
      <c r="X330" s="122"/>
      <c r="Y330" s="122"/>
      <c r="Z330" s="122"/>
      <c r="AA330" s="122"/>
      <c r="AB330" s="122"/>
      <c r="AC330" s="122"/>
      <c r="AD330" s="9">
        <f>IF(W330&gt;0,L330,0)</f>
        <v>12.6</v>
      </c>
      <c r="AE330" s="9">
        <f>IF(W330&gt;0,Q330,0)</f>
        <v>583038.92000000004</v>
      </c>
      <c r="AF330" s="9">
        <f>IF(X330&gt;0,L330,0)</f>
        <v>0</v>
      </c>
      <c r="AG330" s="9">
        <f>IF(X330&gt;0,Q330,0)</f>
        <v>0</v>
      </c>
      <c r="AH330" s="122"/>
      <c r="AI330" s="122"/>
      <c r="AJ330" s="122"/>
      <c r="AK330" s="122"/>
      <c r="AL330" s="122"/>
      <c r="AM330" s="125"/>
      <c r="AN330" s="122"/>
      <c r="AO330" s="122"/>
      <c r="AP330" s="122"/>
      <c r="AQ330" s="122"/>
      <c r="AR330" s="122"/>
      <c r="AS330" s="122"/>
      <c r="AT330" s="3"/>
    </row>
    <row r="331" spans="1:46" s="34" customFormat="1" ht="31.5" x14ac:dyDescent="0.25">
      <c r="A331" s="122"/>
      <c r="B331" s="68" t="s">
        <v>333</v>
      </c>
      <c r="C331" s="122"/>
      <c r="D331" s="122"/>
      <c r="E331" s="43">
        <f t="shared" ref="E331:L331" si="299">E334+E340+E349+E355+E364+E380+E393+E408+E417+E438+E449+E454+E471+E477+E505+E518+E536+E546</f>
        <v>157</v>
      </c>
      <c r="F331" s="43">
        <f t="shared" si="299"/>
        <v>5773</v>
      </c>
      <c r="G331" s="43">
        <f t="shared" si="299"/>
        <v>49</v>
      </c>
      <c r="H331" s="43">
        <f t="shared" si="299"/>
        <v>1524</v>
      </c>
      <c r="I331" s="43">
        <f t="shared" si="299"/>
        <v>495</v>
      </c>
      <c r="J331" s="43">
        <f t="shared" si="299"/>
        <v>215</v>
      </c>
      <c r="K331" s="43">
        <f t="shared" si="299"/>
        <v>328</v>
      </c>
      <c r="L331" s="9">
        <f t="shared" si="299"/>
        <v>7356.5</v>
      </c>
      <c r="M331" s="122"/>
      <c r="N331" s="122"/>
      <c r="O331" s="122"/>
      <c r="P331" s="122"/>
      <c r="Q331" s="9">
        <f>Q334+Q340+Q349+Q355+Q364+Q380+Q393+Q408+Q417+Q438+Q449+Q454+Q471+Q477+Q505+Q518+Q536+Q546</f>
        <v>340406809.69</v>
      </c>
      <c r="R331" s="9">
        <f>R334+R340+R349+R355+R364+R380+R393+R408+R417+R438+R449+R454+R471+R477+R505+R518+R536+R546</f>
        <v>247896541.56999999</v>
      </c>
      <c r="S331" s="9">
        <f>S334+S340+S349+S355+S364+S380+S393+S408+S417+S438+S449+S454+S471+S477+S505+S518+S536+S546</f>
        <v>2504005.4300000002</v>
      </c>
      <c r="T331" s="9">
        <f>T334+T340+T349+T355+T364+T380+T393+T408+T417+T438+T449+T454+T471+T477+T505+T518+T536+T546</f>
        <v>90006262.689999998</v>
      </c>
      <c r="U331" s="9">
        <f>U334+U340+U349+U355+U364+U380+U393+U408+U417+U438+U449+U454+U471+U477+U505+U518+U536+U546</f>
        <v>0</v>
      </c>
      <c r="V331" s="122"/>
      <c r="W331" s="122"/>
      <c r="X331" s="122"/>
      <c r="Y331" s="122"/>
      <c r="Z331" s="122"/>
      <c r="AA331" s="122"/>
      <c r="AB331" s="122"/>
      <c r="AC331" s="122"/>
      <c r="AD331" s="9">
        <f t="shared" ref="AD331:AP331" ca="1" si="300">AD334+AD340+AD349+AD355+AD364+AD380+AD393+AD408+AD417+AD438+AD449+AD454+AD471+AD477+AD505+AD518+AD536+AD546</f>
        <v>5770.7</v>
      </c>
      <c r="AE331" s="9">
        <f t="shared" ca="1" si="300"/>
        <v>267027197.25</v>
      </c>
      <c r="AF331" s="9">
        <f t="shared" ca="1" si="300"/>
        <v>1524</v>
      </c>
      <c r="AG331" s="9">
        <f t="shared" ca="1" si="300"/>
        <v>70519945.359999999</v>
      </c>
      <c r="AH331" s="9">
        <f t="shared" ca="1" si="300"/>
        <v>0</v>
      </c>
      <c r="AI331" s="9">
        <f t="shared" ca="1" si="300"/>
        <v>0</v>
      </c>
      <c r="AJ331" s="9">
        <f t="shared" ca="1" si="300"/>
        <v>0</v>
      </c>
      <c r="AK331" s="9">
        <f t="shared" ca="1" si="300"/>
        <v>0</v>
      </c>
      <c r="AL331" s="9">
        <f t="shared" ca="1" si="300"/>
        <v>0</v>
      </c>
      <c r="AM331" s="9">
        <f t="shared" ca="1" si="300"/>
        <v>0</v>
      </c>
      <c r="AN331" s="9">
        <f t="shared" ca="1" si="300"/>
        <v>0</v>
      </c>
      <c r="AO331" s="9">
        <f t="shared" ca="1" si="300"/>
        <v>0</v>
      </c>
      <c r="AP331" s="9">
        <f t="shared" ca="1" si="300"/>
        <v>0</v>
      </c>
      <c r="AQ331" s="122"/>
      <c r="AR331" s="122"/>
      <c r="AS331" s="122"/>
    </row>
    <row r="332" spans="1:46" s="34" customFormat="1" x14ac:dyDescent="0.25">
      <c r="A332" s="122"/>
      <c r="B332" s="68" t="s">
        <v>328</v>
      </c>
      <c r="C332" s="122"/>
      <c r="D332" s="122"/>
      <c r="E332" s="43"/>
      <c r="F332" s="43"/>
      <c r="G332" s="43"/>
      <c r="H332" s="43"/>
      <c r="I332" s="43"/>
      <c r="J332" s="43"/>
      <c r="K332" s="43"/>
      <c r="L332" s="9"/>
      <c r="M332" s="122"/>
      <c r="N332" s="122"/>
      <c r="O332" s="122"/>
      <c r="P332" s="122"/>
      <c r="Q332" s="9">
        <f>R332+S332+T332+U332</f>
        <v>259441842.36000001</v>
      </c>
      <c r="R332" s="9">
        <f>R331</f>
        <v>247896541.56999999</v>
      </c>
      <c r="S332" s="9">
        <f>S331</f>
        <v>2504005.4300000002</v>
      </c>
      <c r="T332" s="9">
        <v>9041295.3599999994</v>
      </c>
      <c r="U332" s="9">
        <v>0</v>
      </c>
      <c r="V332" s="122"/>
      <c r="W332" s="122"/>
      <c r="X332" s="122"/>
      <c r="Y332" s="122"/>
      <c r="Z332" s="122"/>
      <c r="AA332" s="122"/>
      <c r="AB332" s="122"/>
      <c r="AC332" s="122"/>
      <c r="AD332" s="107"/>
      <c r="AE332" s="107"/>
      <c r="AF332" s="107"/>
      <c r="AG332" s="107"/>
      <c r="AH332" s="107"/>
      <c r="AI332" s="107"/>
      <c r="AJ332" s="107"/>
      <c r="AK332" s="107"/>
      <c r="AL332" s="107"/>
      <c r="AM332" s="107"/>
      <c r="AN332" s="107"/>
      <c r="AO332" s="107"/>
      <c r="AP332" s="107"/>
      <c r="AQ332" s="122"/>
      <c r="AR332" s="122"/>
      <c r="AS332" s="122"/>
    </row>
    <row r="333" spans="1:46" s="34" customFormat="1" x14ac:dyDescent="0.25">
      <c r="A333" s="122"/>
      <c r="B333" s="68" t="s">
        <v>329</v>
      </c>
      <c r="C333" s="122"/>
      <c r="D333" s="122"/>
      <c r="E333" s="43"/>
      <c r="F333" s="43"/>
      <c r="G333" s="43"/>
      <c r="H333" s="43"/>
      <c r="I333" s="43"/>
      <c r="J333" s="43"/>
      <c r="K333" s="43"/>
      <c r="L333" s="9"/>
      <c r="M333" s="122"/>
      <c r="N333" s="122"/>
      <c r="O333" s="122"/>
      <c r="P333" s="122"/>
      <c r="Q333" s="9">
        <f>R333+S333+T333+U333</f>
        <v>80964967.329999998</v>
      </c>
      <c r="R333" s="9">
        <v>0</v>
      </c>
      <c r="S333" s="9">
        <v>0</v>
      </c>
      <c r="T333" s="9">
        <f>T331-T332</f>
        <v>80964967.329999998</v>
      </c>
      <c r="U333" s="9">
        <v>0</v>
      </c>
      <c r="V333" s="122"/>
      <c r="W333" s="122"/>
      <c r="X333" s="122"/>
      <c r="Y333" s="122"/>
      <c r="Z333" s="122"/>
      <c r="AA333" s="122"/>
      <c r="AB333" s="122"/>
      <c r="AC333" s="122"/>
      <c r="AD333" s="107"/>
      <c r="AE333" s="107"/>
      <c r="AF333" s="107"/>
      <c r="AG333" s="107"/>
      <c r="AH333" s="107"/>
      <c r="AI333" s="107"/>
      <c r="AJ333" s="107"/>
      <c r="AK333" s="107"/>
      <c r="AL333" s="107"/>
      <c r="AM333" s="107"/>
      <c r="AN333" s="107"/>
      <c r="AO333" s="107"/>
      <c r="AP333" s="107"/>
      <c r="AQ333" s="122"/>
      <c r="AR333" s="122"/>
      <c r="AS333" s="122"/>
    </row>
    <row r="334" spans="1:46" x14ac:dyDescent="0.25">
      <c r="A334" s="122">
        <v>1</v>
      </c>
      <c r="B334" s="5" t="s">
        <v>164</v>
      </c>
      <c r="C334" s="122"/>
      <c r="D334" s="122"/>
      <c r="E334" s="28">
        <v>3</v>
      </c>
      <c r="F334" s="29">
        <v>76.599999999999994</v>
      </c>
      <c r="G334" s="30"/>
      <c r="H334" s="31"/>
      <c r="I334" s="35">
        <f>SUM(I335:I339)</f>
        <v>9</v>
      </c>
      <c r="J334" s="35">
        <f t="shared" ref="J334:L334" si="301">SUM(J335:J339)</f>
        <v>5</v>
      </c>
      <c r="K334" s="35">
        <f t="shared" si="301"/>
        <v>5</v>
      </c>
      <c r="L334" s="36">
        <f t="shared" si="301"/>
        <v>219</v>
      </c>
      <c r="M334" s="15">
        <v>34038</v>
      </c>
      <c r="N334" s="50">
        <v>46272.93</v>
      </c>
      <c r="O334" s="102">
        <f>Проценты!$C$6</f>
        <v>0.99000000000800004</v>
      </c>
      <c r="P334" s="105">
        <f>Проценты!$C$7</f>
        <v>9.9999999920001807E-3</v>
      </c>
      <c r="Q334" s="36">
        <f t="shared" ref="Q334" si="302">SUM(Q335:Q339)</f>
        <v>10133771.67</v>
      </c>
      <c r="R334" s="36">
        <f t="shared" ref="R334" si="303">SUM(R335:R339)</f>
        <v>7379778.7599999998</v>
      </c>
      <c r="S334" s="36">
        <f t="shared" ref="S334" si="304">SUM(S335:S339)</f>
        <v>74543.240000000005</v>
      </c>
      <c r="T334" s="36">
        <f t="shared" ref="T334:U334" si="305">SUM(T335:T339)</f>
        <v>2679449.67</v>
      </c>
      <c r="U334" s="36">
        <f t="shared" si="305"/>
        <v>0</v>
      </c>
      <c r="V334" s="10">
        <v>44561</v>
      </c>
      <c r="W334" s="122"/>
      <c r="X334" s="122"/>
      <c r="Y334" s="122"/>
      <c r="Z334" s="122"/>
      <c r="AA334" s="122"/>
      <c r="AB334" s="122"/>
      <c r="AC334" s="122"/>
      <c r="AD334" s="32">
        <f t="shared" ref="AD334:AP334" ca="1" si="306">SUM(AD327:AD339)</f>
        <v>76.599999999999994</v>
      </c>
      <c r="AE334" s="32">
        <f t="shared" ca="1" si="306"/>
        <v>3544506.44</v>
      </c>
      <c r="AF334" s="32">
        <f t="shared" ca="1" si="306"/>
        <v>0</v>
      </c>
      <c r="AG334" s="32">
        <f t="shared" ca="1" si="306"/>
        <v>0</v>
      </c>
      <c r="AH334" s="32">
        <f t="shared" ca="1" si="306"/>
        <v>0</v>
      </c>
      <c r="AI334" s="32">
        <f t="shared" ca="1" si="306"/>
        <v>0</v>
      </c>
      <c r="AJ334" s="32">
        <f t="shared" ca="1" si="306"/>
        <v>0</v>
      </c>
      <c r="AK334" s="32">
        <f t="shared" ca="1" si="306"/>
        <v>0</v>
      </c>
      <c r="AL334" s="32">
        <f t="shared" ca="1" si="306"/>
        <v>0</v>
      </c>
      <c r="AM334" s="32">
        <f t="shared" ca="1" si="306"/>
        <v>0</v>
      </c>
      <c r="AN334" s="32">
        <f t="shared" ca="1" si="306"/>
        <v>0</v>
      </c>
      <c r="AO334" s="32">
        <f t="shared" ca="1" si="306"/>
        <v>0</v>
      </c>
      <c r="AP334" s="32">
        <f t="shared" ca="1" si="306"/>
        <v>0</v>
      </c>
      <c r="AQ334" s="122"/>
      <c r="AR334" s="122"/>
      <c r="AS334" s="122"/>
    </row>
    <row r="335" spans="1:46" hidden="1" x14ac:dyDescent="0.25">
      <c r="A335" s="122"/>
      <c r="B335" s="74" t="s">
        <v>14</v>
      </c>
      <c r="C335" s="6" t="s">
        <v>20</v>
      </c>
      <c r="D335" s="122"/>
      <c r="E335" s="28"/>
      <c r="F335" s="29"/>
      <c r="G335" s="30"/>
      <c r="H335" s="31"/>
      <c r="I335" s="73">
        <v>2</v>
      </c>
      <c r="J335" s="73">
        <v>1</v>
      </c>
      <c r="K335" s="73">
        <v>1</v>
      </c>
      <c r="L335" s="51">
        <v>100.2</v>
      </c>
      <c r="M335" s="15">
        <v>34038</v>
      </c>
      <c r="N335" s="50">
        <v>46272.93</v>
      </c>
      <c r="O335" s="102">
        <f>Проценты!$C$6</f>
        <v>0.99000000000800004</v>
      </c>
      <c r="P335" s="105">
        <f>Проценты!$C$7</f>
        <v>9.9999999920001807E-3</v>
      </c>
      <c r="Q335" s="18">
        <f>L335*N335</f>
        <v>4636547.59</v>
      </c>
      <c r="R335" s="18">
        <f>IF(N335&lt;M335,(L335*M335*O335)*N335/M335,L335*M335*O335)</f>
        <v>3376501.52</v>
      </c>
      <c r="S335" s="18">
        <f>IF(N335&lt;M335,(L335*M335*P335)*N335/M335,L335*M335*P335)</f>
        <v>34106.080000000002</v>
      </c>
      <c r="T335" s="18">
        <f>Q335-R335-S335-U335</f>
        <v>1225939.99</v>
      </c>
      <c r="U335" s="51">
        <v>0</v>
      </c>
      <c r="V335" s="10">
        <v>44561</v>
      </c>
      <c r="W335" s="122" t="s">
        <v>63</v>
      </c>
      <c r="X335" s="122"/>
      <c r="Y335" s="122"/>
      <c r="Z335" s="122"/>
      <c r="AA335" s="122"/>
      <c r="AB335" s="122"/>
      <c r="AC335" s="122"/>
      <c r="AD335" s="9">
        <f>IF(W335&gt;0,L335,0)</f>
        <v>100.2</v>
      </c>
      <c r="AE335" s="9">
        <f>IF(W335&gt;0,Q335,0)</f>
        <v>4636547.59</v>
      </c>
      <c r="AF335" s="9">
        <f>IF(X335&gt;0,L335,0)</f>
        <v>0</v>
      </c>
      <c r="AG335" s="9">
        <f>IF(X335&gt;0,Q335,0)</f>
        <v>0</v>
      </c>
      <c r="AH335" s="122"/>
      <c r="AI335" s="122"/>
      <c r="AJ335" s="122"/>
      <c r="AK335" s="122"/>
      <c r="AL335" s="122"/>
      <c r="AM335" s="125"/>
      <c r="AN335" s="122"/>
      <c r="AO335" s="122"/>
      <c r="AP335" s="122"/>
      <c r="AQ335" s="122"/>
      <c r="AR335" s="122"/>
      <c r="AS335" s="122"/>
    </row>
    <row r="336" spans="1:46" hidden="1" x14ac:dyDescent="0.25">
      <c r="A336" s="122"/>
      <c r="B336" s="74" t="s">
        <v>17</v>
      </c>
      <c r="C336" s="6" t="s">
        <v>20</v>
      </c>
      <c r="D336" s="122"/>
      <c r="E336" s="28"/>
      <c r="F336" s="29"/>
      <c r="G336" s="30"/>
      <c r="H336" s="31"/>
      <c r="I336" s="73">
        <v>1</v>
      </c>
      <c r="J336" s="73">
        <v>1</v>
      </c>
      <c r="K336" s="73">
        <v>1</v>
      </c>
      <c r="L336" s="51">
        <v>29.7</v>
      </c>
      <c r="M336" s="15">
        <v>34038</v>
      </c>
      <c r="N336" s="50">
        <v>46272.93</v>
      </c>
      <c r="O336" s="102">
        <f>Проценты!$C$6</f>
        <v>0.99000000000800004</v>
      </c>
      <c r="P336" s="105">
        <f>Проценты!$C$7</f>
        <v>9.9999999920001807E-3</v>
      </c>
      <c r="Q336" s="18">
        <f>L336*N336</f>
        <v>1374306.02</v>
      </c>
      <c r="R336" s="18">
        <f>IF(N336&lt;M336,(L336*M336*O336)*N336/M336,L336*M336*O336)</f>
        <v>1000819.31</v>
      </c>
      <c r="S336" s="18">
        <f>IF(N336&lt;M336,(L336*M336*P336)*N336/M336,L336*M336*P336)</f>
        <v>10109.290000000001</v>
      </c>
      <c r="T336" s="18">
        <f>Q336-R336-S336-U336</f>
        <v>363377.42</v>
      </c>
      <c r="U336" s="51">
        <v>0</v>
      </c>
      <c r="V336" s="10">
        <v>44561</v>
      </c>
      <c r="W336" s="122" t="s">
        <v>63</v>
      </c>
      <c r="X336" s="122"/>
      <c r="Y336" s="122"/>
      <c r="Z336" s="122"/>
      <c r="AA336" s="122"/>
      <c r="AB336" s="122"/>
      <c r="AC336" s="122"/>
      <c r="AD336" s="9">
        <f>IF(W336&gt;0,L336,0)</f>
        <v>29.7</v>
      </c>
      <c r="AE336" s="9">
        <f>IF(W336&gt;0,Q336,0)</f>
        <v>1374306.02</v>
      </c>
      <c r="AF336" s="9">
        <f>IF(X336&gt;0,L336,0)</f>
        <v>0</v>
      </c>
      <c r="AG336" s="9">
        <f>IF(X336&gt;0,Q336,0)</f>
        <v>0</v>
      </c>
      <c r="AH336" s="122"/>
      <c r="AI336" s="122"/>
      <c r="AJ336" s="122"/>
      <c r="AK336" s="122"/>
      <c r="AL336" s="122"/>
      <c r="AM336" s="125"/>
      <c r="AN336" s="122"/>
      <c r="AO336" s="122"/>
      <c r="AP336" s="122"/>
      <c r="AQ336" s="122"/>
      <c r="AR336" s="122"/>
      <c r="AS336" s="122"/>
    </row>
    <row r="337" spans="1:46" hidden="1" x14ac:dyDescent="0.25">
      <c r="A337" s="122"/>
      <c r="B337" s="74" t="s">
        <v>18</v>
      </c>
      <c r="C337" s="6" t="s">
        <v>20</v>
      </c>
      <c r="D337" s="122"/>
      <c r="E337" s="28"/>
      <c r="F337" s="29"/>
      <c r="G337" s="30"/>
      <c r="H337" s="31"/>
      <c r="I337" s="73">
        <v>1</v>
      </c>
      <c r="J337" s="73">
        <v>1</v>
      </c>
      <c r="K337" s="73">
        <v>1</v>
      </c>
      <c r="L337" s="51">
        <v>29.7</v>
      </c>
      <c r="M337" s="15">
        <v>34038</v>
      </c>
      <c r="N337" s="50">
        <v>46272.93</v>
      </c>
      <c r="O337" s="102">
        <f>Проценты!$C$6</f>
        <v>0.99000000000800004</v>
      </c>
      <c r="P337" s="105">
        <f>Проценты!$C$7</f>
        <v>9.9999999920001807E-3</v>
      </c>
      <c r="Q337" s="18">
        <f>L337*N337</f>
        <v>1374306.02</v>
      </c>
      <c r="R337" s="18">
        <f>IF(N337&lt;M337,(L337*M337*O337)*N337/M337,L337*M337*O337)</f>
        <v>1000819.31</v>
      </c>
      <c r="S337" s="18">
        <f>IF(N337&lt;M337,(L337*M337*P337)*N337/M337,L337*M337*P337)</f>
        <v>10109.290000000001</v>
      </c>
      <c r="T337" s="18">
        <f>Q337-R337-S337-U337</f>
        <v>363377.42</v>
      </c>
      <c r="U337" s="51">
        <v>0</v>
      </c>
      <c r="V337" s="10">
        <v>44561</v>
      </c>
      <c r="W337" s="122" t="s">
        <v>63</v>
      </c>
      <c r="X337" s="122"/>
      <c r="Y337" s="122"/>
      <c r="Z337" s="122"/>
      <c r="AA337" s="122"/>
      <c r="AB337" s="122"/>
      <c r="AC337" s="122"/>
      <c r="AD337" s="9">
        <f>IF(W337&gt;0,L337,0)</f>
        <v>29.7</v>
      </c>
      <c r="AE337" s="9">
        <f>IF(W337&gt;0,Q337,0)</f>
        <v>1374306.02</v>
      </c>
      <c r="AF337" s="9">
        <f>IF(X337&gt;0,L337,0)</f>
        <v>0</v>
      </c>
      <c r="AG337" s="9">
        <f>IF(X337&gt;0,Q337,0)</f>
        <v>0</v>
      </c>
      <c r="AH337" s="122"/>
      <c r="AI337" s="122"/>
      <c r="AJ337" s="122"/>
      <c r="AK337" s="122"/>
      <c r="AL337" s="122"/>
      <c r="AM337" s="125"/>
      <c r="AN337" s="122"/>
      <c r="AO337" s="122"/>
      <c r="AP337" s="122"/>
      <c r="AQ337" s="122"/>
      <c r="AR337" s="122"/>
      <c r="AS337" s="122"/>
    </row>
    <row r="338" spans="1:46" hidden="1" x14ac:dyDescent="0.25">
      <c r="A338" s="122"/>
      <c r="B338" s="74" t="s">
        <v>22</v>
      </c>
      <c r="C338" s="6" t="s">
        <v>20</v>
      </c>
      <c r="D338" s="122"/>
      <c r="E338" s="28"/>
      <c r="F338" s="29"/>
      <c r="G338" s="30"/>
      <c r="H338" s="31"/>
      <c r="I338" s="73">
        <v>4</v>
      </c>
      <c r="J338" s="73">
        <v>1</v>
      </c>
      <c r="K338" s="73">
        <v>1</v>
      </c>
      <c r="L338" s="51">
        <v>29.7</v>
      </c>
      <c r="M338" s="15">
        <v>34038</v>
      </c>
      <c r="N338" s="50">
        <v>46272.93</v>
      </c>
      <c r="O338" s="102">
        <f>Проценты!$C$6</f>
        <v>0.99000000000800004</v>
      </c>
      <c r="P338" s="105">
        <f>Проценты!$C$7</f>
        <v>9.9999999920001807E-3</v>
      </c>
      <c r="Q338" s="18">
        <f>L338*N338</f>
        <v>1374306.02</v>
      </c>
      <c r="R338" s="18">
        <f>IF(N338&lt;M338,(L338*M338*O338)*N338/M338,L338*M338*O338)</f>
        <v>1000819.31</v>
      </c>
      <c r="S338" s="18">
        <f>IF(N338&lt;M338,(L338*M338*P338)*N338/M338,L338*M338*P338)</f>
        <v>10109.290000000001</v>
      </c>
      <c r="T338" s="18">
        <f>Q338-R338-S338-U338</f>
        <v>363377.42</v>
      </c>
      <c r="U338" s="51">
        <v>0</v>
      </c>
      <c r="V338" s="10">
        <v>44561</v>
      </c>
      <c r="W338" s="122" t="s">
        <v>63</v>
      </c>
      <c r="X338" s="122"/>
      <c r="Y338" s="122"/>
      <c r="Z338" s="122"/>
      <c r="AA338" s="122"/>
      <c r="AB338" s="122"/>
      <c r="AC338" s="122"/>
      <c r="AD338" s="9">
        <f>IF(W338&gt;0,L338,0)</f>
        <v>29.7</v>
      </c>
      <c r="AE338" s="9">
        <f>IF(W338&gt;0,Q338,0)</f>
        <v>1374306.02</v>
      </c>
      <c r="AF338" s="9">
        <f>IF(X338&gt;0,L338,0)</f>
        <v>0</v>
      </c>
      <c r="AG338" s="9">
        <f>IF(X338&gt;0,Q338,0)</f>
        <v>0</v>
      </c>
      <c r="AH338" s="122"/>
      <c r="AI338" s="122"/>
      <c r="AJ338" s="122"/>
      <c r="AK338" s="122"/>
      <c r="AL338" s="122"/>
      <c r="AM338" s="125"/>
      <c r="AN338" s="122"/>
      <c r="AO338" s="122"/>
      <c r="AP338" s="122"/>
      <c r="AQ338" s="122"/>
      <c r="AR338" s="122"/>
      <c r="AS338" s="122"/>
    </row>
    <row r="339" spans="1:46" hidden="1" x14ac:dyDescent="0.25">
      <c r="A339" s="122"/>
      <c r="B339" s="74" t="s">
        <v>23</v>
      </c>
      <c r="C339" s="6" t="s">
        <v>20</v>
      </c>
      <c r="D339" s="122"/>
      <c r="E339" s="28"/>
      <c r="F339" s="29"/>
      <c r="G339" s="30"/>
      <c r="H339" s="31"/>
      <c r="I339" s="73">
        <v>1</v>
      </c>
      <c r="J339" s="73">
        <v>1</v>
      </c>
      <c r="K339" s="73">
        <v>1</v>
      </c>
      <c r="L339" s="51">
        <v>29.7</v>
      </c>
      <c r="M339" s="15">
        <v>34038</v>
      </c>
      <c r="N339" s="50">
        <v>46272.93</v>
      </c>
      <c r="O339" s="102">
        <f>Проценты!$C$6</f>
        <v>0.99000000000800004</v>
      </c>
      <c r="P339" s="105">
        <f>Проценты!$C$7</f>
        <v>9.9999999920001807E-3</v>
      </c>
      <c r="Q339" s="18">
        <f>L339*N339</f>
        <v>1374306.02</v>
      </c>
      <c r="R339" s="18">
        <f>IF(N339&lt;M339,(L339*M339*O339)*N339/M339,L339*M339*O339)</f>
        <v>1000819.31</v>
      </c>
      <c r="S339" s="18">
        <f>IF(N339&lt;M339,(L339*M339*P339)*N339/M339,L339*M339*P339)</f>
        <v>10109.290000000001</v>
      </c>
      <c r="T339" s="18">
        <f>Q339-R339-S339-U339</f>
        <v>363377.42</v>
      </c>
      <c r="U339" s="51">
        <v>0</v>
      </c>
      <c r="V339" s="10">
        <v>44561</v>
      </c>
      <c r="W339" s="122" t="s">
        <v>63</v>
      </c>
      <c r="X339" s="122"/>
      <c r="Y339" s="122"/>
      <c r="Z339" s="122"/>
      <c r="AA339" s="122"/>
      <c r="AB339" s="122"/>
      <c r="AC339" s="122"/>
      <c r="AD339" s="9">
        <f>IF(W339&gt;0,L339,0)</f>
        <v>29.7</v>
      </c>
      <c r="AE339" s="9">
        <f>IF(W339&gt;0,Q339,0)</f>
        <v>1374306.02</v>
      </c>
      <c r="AF339" s="9">
        <f>IF(X339&gt;0,L339,0)</f>
        <v>0</v>
      </c>
      <c r="AG339" s="9">
        <f>IF(X339&gt;0,Q339,0)</f>
        <v>0</v>
      </c>
      <c r="AH339" s="122"/>
      <c r="AI339" s="122"/>
      <c r="AJ339" s="122"/>
      <c r="AK339" s="122"/>
      <c r="AL339" s="122"/>
      <c r="AM339" s="125"/>
      <c r="AN339" s="122"/>
      <c r="AO339" s="122"/>
      <c r="AP339" s="122"/>
      <c r="AQ339" s="122"/>
      <c r="AR339" s="122"/>
      <c r="AS339" s="122"/>
    </row>
    <row r="340" spans="1:46" x14ac:dyDescent="0.25">
      <c r="A340" s="122">
        <v>2</v>
      </c>
      <c r="B340" s="5" t="s">
        <v>165</v>
      </c>
      <c r="C340" s="122"/>
      <c r="D340" s="122"/>
      <c r="E340" s="28"/>
      <c r="F340" s="29">
        <v>168</v>
      </c>
      <c r="G340" s="30">
        <v>4</v>
      </c>
      <c r="H340" s="31">
        <v>168.1</v>
      </c>
      <c r="I340" s="35">
        <f>SUM(I341:I348)</f>
        <v>18</v>
      </c>
      <c r="J340" s="35">
        <f t="shared" ref="J340:L340" si="307">SUM(J341:J348)</f>
        <v>8</v>
      </c>
      <c r="K340" s="35">
        <f t="shared" si="307"/>
        <v>18</v>
      </c>
      <c r="L340" s="36">
        <f t="shared" si="307"/>
        <v>335.5</v>
      </c>
      <c r="M340" s="15">
        <v>34038</v>
      </c>
      <c r="N340" s="50">
        <v>46272.93</v>
      </c>
      <c r="O340" s="102">
        <f>Проценты!$C$6</f>
        <v>0.99000000000800004</v>
      </c>
      <c r="P340" s="105">
        <f>Проценты!$C$7</f>
        <v>9.9999999920001807E-3</v>
      </c>
      <c r="Q340" s="36">
        <f t="shared" ref="Q340:U340" si="308">SUM(Q341:Q348)</f>
        <v>15524568.01</v>
      </c>
      <c r="R340" s="36">
        <f t="shared" si="308"/>
        <v>11305551.51</v>
      </c>
      <c r="S340" s="36">
        <f t="shared" si="308"/>
        <v>114197.49</v>
      </c>
      <c r="T340" s="36">
        <f t="shared" si="308"/>
        <v>4104819.01</v>
      </c>
      <c r="U340" s="36">
        <f t="shared" si="308"/>
        <v>0</v>
      </c>
      <c r="V340" s="10">
        <v>44561</v>
      </c>
      <c r="W340" s="122"/>
      <c r="X340" s="122"/>
      <c r="Y340" s="122"/>
      <c r="Z340" s="122"/>
      <c r="AA340" s="122"/>
      <c r="AB340" s="122"/>
      <c r="AC340" s="122"/>
      <c r="AD340" s="38">
        <f t="shared" ref="AD340:AP340" si="309">SUM(AD341:AD348)</f>
        <v>168</v>
      </c>
      <c r="AE340" s="38">
        <f t="shared" si="309"/>
        <v>7773852.2400000002</v>
      </c>
      <c r="AF340" s="38">
        <f t="shared" si="309"/>
        <v>167.5</v>
      </c>
      <c r="AG340" s="38">
        <f t="shared" si="309"/>
        <v>7750715.7699999996</v>
      </c>
      <c r="AH340" s="38">
        <f t="shared" si="309"/>
        <v>0</v>
      </c>
      <c r="AI340" s="38">
        <f t="shared" si="309"/>
        <v>0</v>
      </c>
      <c r="AJ340" s="38">
        <f t="shared" si="309"/>
        <v>0</v>
      </c>
      <c r="AK340" s="38">
        <f t="shared" si="309"/>
        <v>0</v>
      </c>
      <c r="AL340" s="38">
        <f t="shared" si="309"/>
        <v>0</v>
      </c>
      <c r="AM340" s="38">
        <f t="shared" si="309"/>
        <v>0</v>
      </c>
      <c r="AN340" s="38">
        <f t="shared" si="309"/>
        <v>0</v>
      </c>
      <c r="AO340" s="38">
        <f t="shared" si="309"/>
        <v>0</v>
      </c>
      <c r="AP340" s="38">
        <f t="shared" si="309"/>
        <v>0</v>
      </c>
      <c r="AQ340" s="122"/>
      <c r="AR340" s="122"/>
      <c r="AS340" s="122"/>
    </row>
    <row r="341" spans="1:46" hidden="1" x14ac:dyDescent="0.25">
      <c r="A341" s="122"/>
      <c r="B341" s="74" t="s">
        <v>14</v>
      </c>
      <c r="C341" s="6" t="s">
        <v>20</v>
      </c>
      <c r="D341" s="122"/>
      <c r="E341" s="28"/>
      <c r="F341" s="29"/>
      <c r="G341" s="30"/>
      <c r="H341" s="31"/>
      <c r="I341" s="73">
        <v>2</v>
      </c>
      <c r="J341" s="73">
        <v>1</v>
      </c>
      <c r="K341" s="73">
        <v>2</v>
      </c>
      <c r="L341" s="51">
        <v>38</v>
      </c>
      <c r="M341" s="15">
        <v>34038</v>
      </c>
      <c r="N341" s="50">
        <v>46272.93</v>
      </c>
      <c r="O341" s="102">
        <f>Проценты!$C$6</f>
        <v>0.99000000000800004</v>
      </c>
      <c r="P341" s="105">
        <f>Проценты!$C$7</f>
        <v>9.9999999920001807E-3</v>
      </c>
      <c r="Q341" s="18">
        <f t="shared" ref="Q341:Q348" si="310">L341*N341</f>
        <v>1758371.34</v>
      </c>
      <c r="R341" s="18">
        <f t="shared" ref="R341:R348" si="311">IF(N341&lt;M341,(L341*M341*O341)*N341/M341,L341*M341*O341)</f>
        <v>1280509.56</v>
      </c>
      <c r="S341" s="18">
        <f t="shared" ref="S341:S348" si="312">IF(N341&lt;M341,(L341*M341*P341)*N341/M341,L341*M341*P341)</f>
        <v>12934.44</v>
      </c>
      <c r="T341" s="18">
        <f t="shared" ref="T341:T348" si="313">Q341-R341-S341-U341</f>
        <v>464927.34</v>
      </c>
      <c r="U341" s="51">
        <v>0</v>
      </c>
      <c r="V341" s="10">
        <v>44561</v>
      </c>
      <c r="W341" s="122" t="s">
        <v>63</v>
      </c>
      <c r="X341" s="122"/>
      <c r="Y341" s="122"/>
      <c r="Z341" s="122"/>
      <c r="AA341" s="122"/>
      <c r="AB341" s="122"/>
      <c r="AC341" s="122"/>
      <c r="AD341" s="9">
        <f t="shared" ref="AD341:AD392" si="314">IF(W341&gt;0,L341,0)</f>
        <v>38</v>
      </c>
      <c r="AE341" s="9">
        <f t="shared" ref="AE341:AE348" si="315">IF(W341&gt;0,Q341,0)</f>
        <v>1758371.34</v>
      </c>
      <c r="AF341" s="9">
        <f t="shared" ref="AF341:AF392" si="316">IF(X341&gt;0,L341,0)</f>
        <v>0</v>
      </c>
      <c r="AG341" s="9">
        <f t="shared" ref="AG341:AG348" si="317">IF(X341&gt;0,Q341,0)</f>
        <v>0</v>
      </c>
      <c r="AH341" s="122"/>
      <c r="AI341" s="122"/>
      <c r="AJ341" s="122"/>
      <c r="AK341" s="122"/>
      <c r="AL341" s="122"/>
      <c r="AM341" s="125"/>
      <c r="AN341" s="122"/>
      <c r="AO341" s="122"/>
      <c r="AP341" s="122"/>
      <c r="AQ341" s="122"/>
      <c r="AR341" s="122"/>
      <c r="AS341" s="122"/>
      <c r="AT341" s="3"/>
    </row>
    <row r="342" spans="1:46" hidden="1" x14ac:dyDescent="0.25">
      <c r="A342" s="122"/>
      <c r="B342" s="74" t="s">
        <v>15</v>
      </c>
      <c r="C342" s="6" t="s">
        <v>20</v>
      </c>
      <c r="D342" s="122"/>
      <c r="E342" s="28"/>
      <c r="F342" s="29"/>
      <c r="G342" s="30"/>
      <c r="H342" s="31"/>
      <c r="I342" s="73">
        <v>1</v>
      </c>
      <c r="J342" s="73">
        <v>1</v>
      </c>
      <c r="K342" s="73">
        <v>2</v>
      </c>
      <c r="L342" s="51">
        <v>40.6</v>
      </c>
      <c r="M342" s="15">
        <v>34038</v>
      </c>
      <c r="N342" s="50">
        <v>46272.93</v>
      </c>
      <c r="O342" s="102">
        <f>Проценты!$C$6</f>
        <v>0.99000000000800004</v>
      </c>
      <c r="P342" s="105">
        <f>Проценты!$C$7</f>
        <v>9.9999999920001807E-3</v>
      </c>
      <c r="Q342" s="18">
        <f t="shared" si="310"/>
        <v>1878680.96</v>
      </c>
      <c r="R342" s="18">
        <f t="shared" si="311"/>
        <v>1368123.37</v>
      </c>
      <c r="S342" s="18">
        <f t="shared" si="312"/>
        <v>13819.43</v>
      </c>
      <c r="T342" s="18">
        <f t="shared" si="313"/>
        <v>496738.16</v>
      </c>
      <c r="U342" s="51">
        <v>0</v>
      </c>
      <c r="V342" s="10">
        <v>44561</v>
      </c>
      <c r="W342" s="122" t="s">
        <v>63</v>
      </c>
      <c r="X342" s="122"/>
      <c r="Y342" s="122"/>
      <c r="Z342" s="122"/>
      <c r="AA342" s="122"/>
      <c r="AB342" s="122"/>
      <c r="AC342" s="122"/>
      <c r="AD342" s="9">
        <f t="shared" si="314"/>
        <v>40.6</v>
      </c>
      <c r="AE342" s="9">
        <f t="shared" si="315"/>
        <v>1878680.96</v>
      </c>
      <c r="AF342" s="9">
        <f t="shared" si="316"/>
        <v>0</v>
      </c>
      <c r="AG342" s="9">
        <f t="shared" si="317"/>
        <v>0</v>
      </c>
      <c r="AH342" s="122"/>
      <c r="AI342" s="122"/>
      <c r="AJ342" s="122"/>
      <c r="AK342" s="122"/>
      <c r="AL342" s="122"/>
      <c r="AM342" s="125"/>
      <c r="AN342" s="122"/>
      <c r="AO342" s="122"/>
      <c r="AP342" s="122"/>
      <c r="AQ342" s="122"/>
      <c r="AR342" s="122"/>
      <c r="AS342" s="122"/>
      <c r="AT342" s="3"/>
    </row>
    <row r="343" spans="1:46" hidden="1" x14ac:dyDescent="0.25">
      <c r="A343" s="122"/>
      <c r="B343" s="74" t="s">
        <v>16</v>
      </c>
      <c r="C343" s="122"/>
      <c r="D343" s="122" t="s">
        <v>21</v>
      </c>
      <c r="E343" s="28"/>
      <c r="F343" s="29"/>
      <c r="G343" s="30"/>
      <c r="H343" s="31"/>
      <c r="I343" s="73">
        <v>3</v>
      </c>
      <c r="J343" s="73">
        <v>1</v>
      </c>
      <c r="K343" s="73">
        <v>3</v>
      </c>
      <c r="L343" s="51">
        <v>50.1</v>
      </c>
      <c r="M343" s="15">
        <v>34038</v>
      </c>
      <c r="N343" s="50">
        <v>46272.93</v>
      </c>
      <c r="O343" s="102">
        <f>Проценты!$C$6</f>
        <v>0.99000000000800004</v>
      </c>
      <c r="P343" s="105">
        <f>Проценты!$C$7</f>
        <v>9.9999999920001807E-3</v>
      </c>
      <c r="Q343" s="18">
        <f t="shared" si="310"/>
        <v>2318273.79</v>
      </c>
      <c r="R343" s="18">
        <f t="shared" si="311"/>
        <v>1688250.76</v>
      </c>
      <c r="S343" s="18">
        <f t="shared" si="312"/>
        <v>17053.04</v>
      </c>
      <c r="T343" s="18">
        <f t="shared" si="313"/>
        <v>612969.99</v>
      </c>
      <c r="U343" s="51">
        <v>0</v>
      </c>
      <c r="V343" s="10">
        <v>44561</v>
      </c>
      <c r="W343" s="122"/>
      <c r="X343" s="122" t="s">
        <v>63</v>
      </c>
      <c r="Y343" s="122"/>
      <c r="Z343" s="122"/>
      <c r="AA343" s="122"/>
      <c r="AB343" s="122"/>
      <c r="AC343" s="122"/>
      <c r="AD343" s="9">
        <f t="shared" si="314"/>
        <v>0</v>
      </c>
      <c r="AE343" s="9">
        <f t="shared" si="315"/>
        <v>0</v>
      </c>
      <c r="AF343" s="9">
        <f t="shared" si="316"/>
        <v>50.1</v>
      </c>
      <c r="AG343" s="9">
        <f t="shared" si="317"/>
        <v>2318273.79</v>
      </c>
      <c r="AH343" s="122"/>
      <c r="AI343" s="122"/>
      <c r="AJ343" s="122"/>
      <c r="AK343" s="122"/>
      <c r="AL343" s="122"/>
      <c r="AM343" s="125"/>
      <c r="AN343" s="122"/>
      <c r="AO343" s="122"/>
      <c r="AP343" s="122"/>
      <c r="AQ343" s="122"/>
      <c r="AR343" s="122"/>
      <c r="AS343" s="122"/>
      <c r="AT343" s="3"/>
    </row>
    <row r="344" spans="1:46" hidden="1" x14ac:dyDescent="0.25">
      <c r="A344" s="122"/>
      <c r="B344" s="74" t="s">
        <v>17</v>
      </c>
      <c r="C344" s="6" t="s">
        <v>20</v>
      </c>
      <c r="D344" s="122"/>
      <c r="E344" s="28"/>
      <c r="F344" s="29"/>
      <c r="G344" s="30"/>
      <c r="H344" s="31"/>
      <c r="I344" s="73">
        <v>5</v>
      </c>
      <c r="J344" s="73">
        <v>1</v>
      </c>
      <c r="K344" s="73">
        <v>2</v>
      </c>
      <c r="L344" s="51">
        <v>38.299999999999997</v>
      </c>
      <c r="M344" s="15">
        <v>34038</v>
      </c>
      <c r="N344" s="50">
        <v>46272.93</v>
      </c>
      <c r="O344" s="102">
        <f>Проценты!$C$6</f>
        <v>0.99000000000800004</v>
      </c>
      <c r="P344" s="105">
        <f>Проценты!$C$7</f>
        <v>9.9999999920001807E-3</v>
      </c>
      <c r="Q344" s="18">
        <f t="shared" si="310"/>
        <v>1772253.22</v>
      </c>
      <c r="R344" s="18">
        <f t="shared" si="311"/>
        <v>1290618.8500000001</v>
      </c>
      <c r="S344" s="18">
        <f t="shared" si="312"/>
        <v>13036.55</v>
      </c>
      <c r="T344" s="18">
        <f t="shared" si="313"/>
        <v>468597.82</v>
      </c>
      <c r="U344" s="51">
        <v>0</v>
      </c>
      <c r="V344" s="10">
        <v>44561</v>
      </c>
      <c r="W344" s="122" t="s">
        <v>63</v>
      </c>
      <c r="X344" s="122"/>
      <c r="Y344" s="122"/>
      <c r="Z344" s="122"/>
      <c r="AA344" s="122"/>
      <c r="AB344" s="122"/>
      <c r="AC344" s="122"/>
      <c r="AD344" s="9">
        <f t="shared" si="314"/>
        <v>38.299999999999997</v>
      </c>
      <c r="AE344" s="9">
        <f t="shared" si="315"/>
        <v>1772253.22</v>
      </c>
      <c r="AF344" s="9">
        <f t="shared" si="316"/>
        <v>0</v>
      </c>
      <c r="AG344" s="9">
        <f t="shared" si="317"/>
        <v>0</v>
      </c>
      <c r="AH344" s="122"/>
      <c r="AI344" s="122"/>
      <c r="AJ344" s="122"/>
      <c r="AK344" s="122"/>
      <c r="AL344" s="122"/>
      <c r="AM344" s="125"/>
      <c r="AN344" s="122"/>
      <c r="AO344" s="122"/>
      <c r="AP344" s="122"/>
      <c r="AQ344" s="122"/>
      <c r="AR344" s="122"/>
      <c r="AS344" s="122"/>
      <c r="AT344" s="3"/>
    </row>
    <row r="345" spans="1:46" hidden="1" x14ac:dyDescent="0.25">
      <c r="A345" s="122"/>
      <c r="B345" s="74" t="s">
        <v>18</v>
      </c>
      <c r="C345" s="122"/>
      <c r="D345" s="122" t="s">
        <v>21</v>
      </c>
      <c r="E345" s="28"/>
      <c r="F345" s="29"/>
      <c r="G345" s="30"/>
      <c r="H345" s="31"/>
      <c r="I345" s="73">
        <v>3</v>
      </c>
      <c r="J345" s="73">
        <v>1</v>
      </c>
      <c r="K345" s="73">
        <v>2</v>
      </c>
      <c r="L345" s="51">
        <v>38.4</v>
      </c>
      <c r="M345" s="15">
        <v>34038</v>
      </c>
      <c r="N345" s="50">
        <v>46272.93</v>
      </c>
      <c r="O345" s="102">
        <f>Проценты!$C$6</f>
        <v>0.99000000000800004</v>
      </c>
      <c r="P345" s="105">
        <f>Проценты!$C$7</f>
        <v>9.9999999920001807E-3</v>
      </c>
      <c r="Q345" s="18">
        <f t="shared" si="310"/>
        <v>1776880.51</v>
      </c>
      <c r="R345" s="18">
        <f t="shared" si="311"/>
        <v>1293988.6100000001</v>
      </c>
      <c r="S345" s="18">
        <f t="shared" si="312"/>
        <v>13070.59</v>
      </c>
      <c r="T345" s="18">
        <f t="shared" si="313"/>
        <v>469821.31</v>
      </c>
      <c r="U345" s="51">
        <v>0</v>
      </c>
      <c r="V345" s="10">
        <v>44561</v>
      </c>
      <c r="W345" s="122"/>
      <c r="X345" s="122" t="s">
        <v>63</v>
      </c>
      <c r="Y345" s="122"/>
      <c r="Z345" s="122"/>
      <c r="AA345" s="122"/>
      <c r="AB345" s="122"/>
      <c r="AC345" s="122"/>
      <c r="AD345" s="9">
        <f t="shared" si="314"/>
        <v>0</v>
      </c>
      <c r="AE345" s="9">
        <f t="shared" si="315"/>
        <v>0</v>
      </c>
      <c r="AF345" s="9">
        <f t="shared" si="316"/>
        <v>38.4</v>
      </c>
      <c r="AG345" s="9">
        <f t="shared" si="317"/>
        <v>1776880.51</v>
      </c>
      <c r="AH345" s="122"/>
      <c r="AI345" s="122"/>
      <c r="AJ345" s="122"/>
      <c r="AK345" s="122"/>
      <c r="AL345" s="122"/>
      <c r="AM345" s="125"/>
      <c r="AN345" s="122"/>
      <c r="AO345" s="122"/>
      <c r="AP345" s="122"/>
      <c r="AQ345" s="122"/>
      <c r="AR345" s="122"/>
      <c r="AS345" s="122"/>
      <c r="AT345" s="3"/>
    </row>
    <row r="346" spans="1:46" hidden="1" x14ac:dyDescent="0.25">
      <c r="A346" s="122"/>
      <c r="B346" s="74" t="s">
        <v>19</v>
      </c>
      <c r="C346" s="122"/>
      <c r="D346" s="122" t="s">
        <v>21</v>
      </c>
      <c r="E346" s="28"/>
      <c r="F346" s="29"/>
      <c r="G346" s="30"/>
      <c r="H346" s="31"/>
      <c r="I346" s="73">
        <v>1</v>
      </c>
      <c r="J346" s="73">
        <v>1</v>
      </c>
      <c r="K346" s="73">
        <v>2</v>
      </c>
      <c r="L346" s="51">
        <v>39.9</v>
      </c>
      <c r="M346" s="15">
        <v>34038</v>
      </c>
      <c r="N346" s="50">
        <v>46272.93</v>
      </c>
      <c r="O346" s="102">
        <f>Проценты!$C$6</f>
        <v>0.99000000000800004</v>
      </c>
      <c r="P346" s="105">
        <f>Проценты!$C$7</f>
        <v>9.9999999920001807E-3</v>
      </c>
      <c r="Q346" s="18">
        <f t="shared" si="310"/>
        <v>1846289.91</v>
      </c>
      <c r="R346" s="18">
        <f t="shared" si="311"/>
        <v>1344535.04</v>
      </c>
      <c r="S346" s="18">
        <f t="shared" si="312"/>
        <v>13581.16</v>
      </c>
      <c r="T346" s="18">
        <f t="shared" si="313"/>
        <v>488173.71</v>
      </c>
      <c r="U346" s="51">
        <v>0</v>
      </c>
      <c r="V346" s="10">
        <v>44561</v>
      </c>
      <c r="W346" s="122"/>
      <c r="X346" s="122" t="s">
        <v>63</v>
      </c>
      <c r="Y346" s="122"/>
      <c r="Z346" s="122"/>
      <c r="AA346" s="122"/>
      <c r="AB346" s="122"/>
      <c r="AC346" s="122"/>
      <c r="AD346" s="9">
        <f t="shared" si="314"/>
        <v>0</v>
      </c>
      <c r="AE346" s="9">
        <f t="shared" si="315"/>
        <v>0</v>
      </c>
      <c r="AF346" s="9">
        <f t="shared" si="316"/>
        <v>39.9</v>
      </c>
      <c r="AG346" s="9">
        <f t="shared" si="317"/>
        <v>1846289.91</v>
      </c>
      <c r="AH346" s="122"/>
      <c r="AI346" s="122"/>
      <c r="AJ346" s="122"/>
      <c r="AK346" s="122"/>
      <c r="AL346" s="122"/>
      <c r="AM346" s="125"/>
      <c r="AN346" s="122"/>
      <c r="AO346" s="122"/>
      <c r="AP346" s="122"/>
      <c r="AQ346" s="122"/>
      <c r="AR346" s="122"/>
      <c r="AS346" s="122"/>
      <c r="AT346" s="3"/>
    </row>
    <row r="347" spans="1:46" hidden="1" x14ac:dyDescent="0.25">
      <c r="A347" s="122"/>
      <c r="B347" s="74" t="s">
        <v>22</v>
      </c>
      <c r="C347" s="6" t="s">
        <v>20</v>
      </c>
      <c r="D347" s="122"/>
      <c r="E347" s="28"/>
      <c r="F347" s="29"/>
      <c r="G347" s="30"/>
      <c r="H347" s="31"/>
      <c r="I347" s="73">
        <v>2</v>
      </c>
      <c r="J347" s="73">
        <v>1</v>
      </c>
      <c r="K347" s="73">
        <v>3</v>
      </c>
      <c r="L347" s="51">
        <v>51.1</v>
      </c>
      <c r="M347" s="15">
        <v>34038</v>
      </c>
      <c r="N347" s="50">
        <v>46272.93</v>
      </c>
      <c r="O347" s="102">
        <f>Проценты!$C$6</f>
        <v>0.99000000000800004</v>
      </c>
      <c r="P347" s="105">
        <f>Проценты!$C$7</f>
        <v>9.9999999920001807E-3</v>
      </c>
      <c r="Q347" s="18">
        <f t="shared" si="310"/>
        <v>2364546.7200000002</v>
      </c>
      <c r="R347" s="18">
        <f t="shared" si="311"/>
        <v>1721948.38</v>
      </c>
      <c r="S347" s="18">
        <f t="shared" si="312"/>
        <v>17393.419999999998</v>
      </c>
      <c r="T347" s="18">
        <f t="shared" si="313"/>
        <v>625204.92000000004</v>
      </c>
      <c r="U347" s="51">
        <v>0</v>
      </c>
      <c r="V347" s="10">
        <v>44561</v>
      </c>
      <c r="W347" s="122" t="s">
        <v>63</v>
      </c>
      <c r="X347" s="122"/>
      <c r="Y347" s="122"/>
      <c r="Z347" s="122"/>
      <c r="AA347" s="122"/>
      <c r="AB347" s="122"/>
      <c r="AC347" s="122"/>
      <c r="AD347" s="9">
        <f t="shared" si="314"/>
        <v>51.1</v>
      </c>
      <c r="AE347" s="9">
        <f t="shared" si="315"/>
        <v>2364546.7200000002</v>
      </c>
      <c r="AF347" s="9">
        <f t="shared" si="316"/>
        <v>0</v>
      </c>
      <c r="AG347" s="9">
        <f t="shared" si="317"/>
        <v>0</v>
      </c>
      <c r="AH347" s="122"/>
      <c r="AI347" s="122"/>
      <c r="AJ347" s="122"/>
      <c r="AK347" s="122"/>
      <c r="AL347" s="122"/>
      <c r="AM347" s="125"/>
      <c r="AN347" s="122"/>
      <c r="AO347" s="122"/>
      <c r="AP347" s="122"/>
      <c r="AQ347" s="122"/>
      <c r="AR347" s="122"/>
      <c r="AS347" s="122"/>
      <c r="AT347" s="3"/>
    </row>
    <row r="348" spans="1:46" hidden="1" x14ac:dyDescent="0.25">
      <c r="A348" s="122"/>
      <c r="B348" s="74" t="s">
        <v>23</v>
      </c>
      <c r="C348" s="122"/>
      <c r="D348" s="122" t="s">
        <v>21</v>
      </c>
      <c r="E348" s="28"/>
      <c r="F348" s="29"/>
      <c r="G348" s="30"/>
      <c r="H348" s="31"/>
      <c r="I348" s="73">
        <v>1</v>
      </c>
      <c r="J348" s="73">
        <v>1</v>
      </c>
      <c r="K348" s="73">
        <v>2</v>
      </c>
      <c r="L348" s="51">
        <v>39.1</v>
      </c>
      <c r="M348" s="15">
        <v>34038</v>
      </c>
      <c r="N348" s="50">
        <v>46272.93</v>
      </c>
      <c r="O348" s="102">
        <f>Проценты!$C$6</f>
        <v>0.99000000000800004</v>
      </c>
      <c r="P348" s="105">
        <f>Проценты!$C$7</f>
        <v>9.9999999920001807E-3</v>
      </c>
      <c r="Q348" s="18">
        <f t="shared" si="310"/>
        <v>1809271.56</v>
      </c>
      <c r="R348" s="18">
        <f t="shared" si="311"/>
        <v>1317576.94</v>
      </c>
      <c r="S348" s="18">
        <f t="shared" si="312"/>
        <v>13308.86</v>
      </c>
      <c r="T348" s="18">
        <f t="shared" si="313"/>
        <v>478385.76</v>
      </c>
      <c r="U348" s="51">
        <v>0</v>
      </c>
      <c r="V348" s="10">
        <v>44561</v>
      </c>
      <c r="W348" s="122"/>
      <c r="X348" s="122" t="s">
        <v>63</v>
      </c>
      <c r="Y348" s="122"/>
      <c r="Z348" s="122"/>
      <c r="AA348" s="122"/>
      <c r="AB348" s="122"/>
      <c r="AC348" s="122"/>
      <c r="AD348" s="9">
        <f t="shared" si="314"/>
        <v>0</v>
      </c>
      <c r="AE348" s="9">
        <f t="shared" si="315"/>
        <v>0</v>
      </c>
      <c r="AF348" s="9">
        <f t="shared" si="316"/>
        <v>39.1</v>
      </c>
      <c r="AG348" s="9">
        <f t="shared" si="317"/>
        <v>1809271.56</v>
      </c>
      <c r="AH348" s="122"/>
      <c r="AI348" s="122"/>
      <c r="AJ348" s="122"/>
      <c r="AK348" s="122"/>
      <c r="AL348" s="122"/>
      <c r="AM348" s="125"/>
      <c r="AN348" s="122"/>
      <c r="AO348" s="122"/>
      <c r="AP348" s="122"/>
      <c r="AQ348" s="122"/>
      <c r="AR348" s="122"/>
      <c r="AS348" s="122"/>
      <c r="AT348" s="3"/>
    </row>
    <row r="349" spans="1:46" x14ac:dyDescent="0.25">
      <c r="A349" s="122">
        <v>3</v>
      </c>
      <c r="B349" s="5" t="s">
        <v>166</v>
      </c>
      <c r="C349" s="122"/>
      <c r="D349" s="122"/>
      <c r="E349" s="28">
        <v>1</v>
      </c>
      <c r="F349" s="29">
        <v>59.7</v>
      </c>
      <c r="G349" s="30">
        <v>4</v>
      </c>
      <c r="H349" s="31">
        <v>121.4</v>
      </c>
      <c r="I349" s="35">
        <f>SUM(I350:I354)</f>
        <v>9</v>
      </c>
      <c r="J349" s="35">
        <f t="shared" ref="J349:L349" si="318">SUM(J350:J354)</f>
        <v>5</v>
      </c>
      <c r="K349" s="35">
        <f t="shared" si="318"/>
        <v>9</v>
      </c>
      <c r="L349" s="36">
        <f t="shared" si="318"/>
        <v>179.3</v>
      </c>
      <c r="M349" s="15">
        <v>34038</v>
      </c>
      <c r="N349" s="50">
        <v>46272.93</v>
      </c>
      <c r="O349" s="102">
        <f>Проценты!$C$6</f>
        <v>0.99000000000800004</v>
      </c>
      <c r="P349" s="105">
        <f>Проценты!$C$7</f>
        <v>9.9999999920001807E-3</v>
      </c>
      <c r="Q349" s="36">
        <f t="shared" ref="Q349:U349" si="319">SUM(Q350:Q354)</f>
        <v>8296736.3499999996</v>
      </c>
      <c r="R349" s="36">
        <f t="shared" si="319"/>
        <v>6041983.2699999996</v>
      </c>
      <c r="S349" s="36">
        <f t="shared" si="319"/>
        <v>61030.13</v>
      </c>
      <c r="T349" s="36">
        <f t="shared" si="319"/>
        <v>2193722.9500000002</v>
      </c>
      <c r="U349" s="36">
        <f t="shared" si="319"/>
        <v>0</v>
      </c>
      <c r="V349" s="10">
        <v>44561</v>
      </c>
      <c r="W349" s="122"/>
      <c r="X349" s="122"/>
      <c r="Y349" s="122"/>
      <c r="Z349" s="122"/>
      <c r="AA349" s="122"/>
      <c r="AB349" s="122"/>
      <c r="AC349" s="122"/>
      <c r="AD349" s="32">
        <f t="shared" ref="AD349:AP349" si="320">SUM(AD350:AD354)</f>
        <v>57.9</v>
      </c>
      <c r="AE349" s="32">
        <f t="shared" si="320"/>
        <v>2679202.65</v>
      </c>
      <c r="AF349" s="32">
        <f t="shared" si="320"/>
        <v>121.4</v>
      </c>
      <c r="AG349" s="32">
        <f t="shared" si="320"/>
        <v>5617533.7000000002</v>
      </c>
      <c r="AH349" s="32">
        <f t="shared" si="320"/>
        <v>0</v>
      </c>
      <c r="AI349" s="32">
        <f t="shared" si="320"/>
        <v>0</v>
      </c>
      <c r="AJ349" s="32">
        <f t="shared" si="320"/>
        <v>0</v>
      </c>
      <c r="AK349" s="32">
        <f t="shared" si="320"/>
        <v>0</v>
      </c>
      <c r="AL349" s="32">
        <f t="shared" si="320"/>
        <v>0</v>
      </c>
      <c r="AM349" s="32">
        <f t="shared" si="320"/>
        <v>0</v>
      </c>
      <c r="AN349" s="32">
        <f t="shared" si="320"/>
        <v>0</v>
      </c>
      <c r="AO349" s="32">
        <f t="shared" si="320"/>
        <v>0</v>
      </c>
      <c r="AP349" s="32">
        <f t="shared" si="320"/>
        <v>0</v>
      </c>
      <c r="AQ349" s="122"/>
      <c r="AR349" s="122"/>
      <c r="AS349" s="122"/>
      <c r="AT349" s="3"/>
    </row>
    <row r="350" spans="1:46" hidden="1" x14ac:dyDescent="0.25">
      <c r="A350" s="122"/>
      <c r="B350" s="74" t="s">
        <v>14</v>
      </c>
      <c r="C350" s="6" t="s">
        <v>20</v>
      </c>
      <c r="D350" s="122"/>
      <c r="E350" s="28"/>
      <c r="F350" s="29"/>
      <c r="G350" s="30"/>
      <c r="H350" s="31"/>
      <c r="I350" s="73">
        <v>4</v>
      </c>
      <c r="J350" s="73">
        <v>1</v>
      </c>
      <c r="K350" s="73">
        <v>3</v>
      </c>
      <c r="L350" s="51">
        <v>57.9</v>
      </c>
      <c r="M350" s="15">
        <v>34038</v>
      </c>
      <c r="N350" s="50">
        <v>46272.93</v>
      </c>
      <c r="O350" s="102">
        <f>Проценты!$C$6</f>
        <v>0.99000000000800004</v>
      </c>
      <c r="P350" s="105">
        <f>Проценты!$C$7</f>
        <v>9.9999999920001807E-3</v>
      </c>
      <c r="Q350" s="18">
        <f t="shared" ref="Q350:Q354" si="321">L350*N350</f>
        <v>2679202.65</v>
      </c>
      <c r="R350" s="18">
        <f t="shared" ref="R350:R354" si="322">IF(N350&lt;M350,(L350*M350*O350)*N350/M350,L350*M350*O350)</f>
        <v>1951092.2</v>
      </c>
      <c r="S350" s="18">
        <f t="shared" ref="S350:S354" si="323">IF(N350&lt;M350,(L350*M350*P350)*N350/M350,L350*M350*P350)</f>
        <v>19708</v>
      </c>
      <c r="T350" s="18">
        <f t="shared" ref="T350:T354" si="324">Q350-R350-S350-U350</f>
        <v>708402.45</v>
      </c>
      <c r="U350" s="51">
        <v>0</v>
      </c>
      <c r="V350" s="10">
        <v>44561</v>
      </c>
      <c r="W350" s="122" t="s">
        <v>63</v>
      </c>
      <c r="X350" s="122"/>
      <c r="Y350" s="122"/>
      <c r="Z350" s="122"/>
      <c r="AA350" s="122"/>
      <c r="AB350" s="122"/>
      <c r="AC350" s="122"/>
      <c r="AD350" s="9">
        <f t="shared" ref="AD350:AD354" si="325">IF(W350&gt;0,L350,0)</f>
        <v>57.9</v>
      </c>
      <c r="AE350" s="9">
        <f t="shared" ref="AE350:AE354" si="326">IF(W350&gt;0,Q350,0)</f>
        <v>2679202.65</v>
      </c>
      <c r="AF350" s="9">
        <f t="shared" ref="AF350:AF354" si="327">IF(X350&gt;0,L350,0)</f>
        <v>0</v>
      </c>
      <c r="AG350" s="9">
        <f t="shared" ref="AG350:AG354" si="328">IF(X350&gt;0,Q350,0)</f>
        <v>0</v>
      </c>
      <c r="AH350" s="122"/>
      <c r="AI350" s="122"/>
      <c r="AJ350" s="122"/>
      <c r="AK350" s="122"/>
      <c r="AL350" s="122"/>
      <c r="AM350" s="125"/>
      <c r="AN350" s="122"/>
      <c r="AO350" s="122"/>
      <c r="AP350" s="122"/>
      <c r="AQ350" s="122"/>
      <c r="AR350" s="122"/>
      <c r="AS350" s="122"/>
      <c r="AT350" s="3"/>
    </row>
    <row r="351" spans="1:46" hidden="1" x14ac:dyDescent="0.25">
      <c r="A351" s="122"/>
      <c r="B351" s="74" t="s">
        <v>117</v>
      </c>
      <c r="C351" s="122"/>
      <c r="D351" s="122" t="s">
        <v>21</v>
      </c>
      <c r="E351" s="28"/>
      <c r="F351" s="29"/>
      <c r="G351" s="30"/>
      <c r="H351" s="31"/>
      <c r="I351" s="73">
        <v>1</v>
      </c>
      <c r="J351" s="73">
        <v>1</v>
      </c>
      <c r="K351" s="73">
        <v>2</v>
      </c>
      <c r="L351" s="51">
        <v>38.799999999999997</v>
      </c>
      <c r="M351" s="15">
        <v>34038</v>
      </c>
      <c r="N351" s="50">
        <v>46272.93</v>
      </c>
      <c r="O351" s="102">
        <f>Проценты!$C$6</f>
        <v>0.99000000000800004</v>
      </c>
      <c r="P351" s="105">
        <f>Проценты!$C$7</f>
        <v>9.9999999920001807E-3</v>
      </c>
      <c r="Q351" s="18">
        <f t="shared" si="321"/>
        <v>1795389.68</v>
      </c>
      <c r="R351" s="18">
        <f t="shared" si="322"/>
        <v>1307467.6599999999</v>
      </c>
      <c r="S351" s="18">
        <f t="shared" si="323"/>
        <v>13206.74</v>
      </c>
      <c r="T351" s="18">
        <f t="shared" si="324"/>
        <v>474715.28</v>
      </c>
      <c r="U351" s="51">
        <v>0</v>
      </c>
      <c r="V351" s="10">
        <v>44561</v>
      </c>
      <c r="W351" s="122"/>
      <c r="X351" s="122" t="s">
        <v>63</v>
      </c>
      <c r="Y351" s="122"/>
      <c r="Z351" s="122"/>
      <c r="AA351" s="122"/>
      <c r="AB351" s="122"/>
      <c r="AC351" s="122"/>
      <c r="AD351" s="9">
        <f t="shared" si="325"/>
        <v>0</v>
      </c>
      <c r="AE351" s="9">
        <f t="shared" si="326"/>
        <v>0</v>
      </c>
      <c r="AF351" s="9">
        <f t="shared" si="327"/>
        <v>38.799999999999997</v>
      </c>
      <c r="AG351" s="9">
        <f t="shared" si="328"/>
        <v>1795389.68</v>
      </c>
      <c r="AH351" s="122"/>
      <c r="AI351" s="122"/>
      <c r="AJ351" s="122"/>
      <c r="AK351" s="122"/>
      <c r="AL351" s="122"/>
      <c r="AM351" s="125"/>
      <c r="AN351" s="122"/>
      <c r="AO351" s="122"/>
      <c r="AP351" s="122"/>
      <c r="AQ351" s="122"/>
      <c r="AR351" s="122"/>
      <c r="AS351" s="122"/>
      <c r="AT351" s="3"/>
    </row>
    <row r="352" spans="1:46" hidden="1" x14ac:dyDescent="0.25">
      <c r="A352" s="122"/>
      <c r="B352" s="74" t="s">
        <v>15</v>
      </c>
      <c r="C352" s="122"/>
      <c r="D352" s="122" t="s">
        <v>21</v>
      </c>
      <c r="E352" s="28"/>
      <c r="F352" s="29"/>
      <c r="G352" s="30"/>
      <c r="H352" s="31"/>
      <c r="I352" s="73">
        <v>1</v>
      </c>
      <c r="J352" s="73">
        <v>1</v>
      </c>
      <c r="K352" s="73">
        <v>2</v>
      </c>
      <c r="L352" s="51">
        <v>21.4</v>
      </c>
      <c r="M352" s="15">
        <v>34038</v>
      </c>
      <c r="N352" s="50">
        <v>46272.93</v>
      </c>
      <c r="O352" s="102">
        <f>Проценты!$C$6</f>
        <v>0.99000000000800004</v>
      </c>
      <c r="P352" s="105">
        <f>Проценты!$C$7</f>
        <v>9.9999999920001807E-3</v>
      </c>
      <c r="Q352" s="18">
        <f t="shared" si="321"/>
        <v>990240.7</v>
      </c>
      <c r="R352" s="18">
        <f t="shared" si="322"/>
        <v>721129.07</v>
      </c>
      <c r="S352" s="18">
        <f t="shared" si="323"/>
        <v>7284.13</v>
      </c>
      <c r="T352" s="18">
        <f t="shared" si="324"/>
        <v>261827.5</v>
      </c>
      <c r="U352" s="51">
        <v>0</v>
      </c>
      <c r="V352" s="10">
        <v>44561</v>
      </c>
      <c r="W352" s="122"/>
      <c r="X352" s="122" t="s">
        <v>63</v>
      </c>
      <c r="Y352" s="122"/>
      <c r="Z352" s="122"/>
      <c r="AA352" s="122"/>
      <c r="AB352" s="122"/>
      <c r="AC352" s="122"/>
      <c r="AD352" s="9">
        <f t="shared" si="325"/>
        <v>0</v>
      </c>
      <c r="AE352" s="9">
        <f t="shared" si="326"/>
        <v>0</v>
      </c>
      <c r="AF352" s="9">
        <f t="shared" si="327"/>
        <v>21.4</v>
      </c>
      <c r="AG352" s="9">
        <f t="shared" si="328"/>
        <v>990240.7</v>
      </c>
      <c r="AH352" s="122"/>
      <c r="AI352" s="122"/>
      <c r="AJ352" s="122"/>
      <c r="AK352" s="122"/>
      <c r="AL352" s="122"/>
      <c r="AM352" s="125"/>
      <c r="AN352" s="122"/>
      <c r="AO352" s="122"/>
      <c r="AP352" s="122"/>
      <c r="AQ352" s="122"/>
      <c r="AR352" s="122"/>
      <c r="AS352" s="122"/>
      <c r="AT352" s="3"/>
    </row>
    <row r="353" spans="1:46" hidden="1" x14ac:dyDescent="0.25">
      <c r="A353" s="122"/>
      <c r="B353" s="74" t="s">
        <v>86</v>
      </c>
      <c r="C353" s="122"/>
      <c r="D353" s="122" t="s">
        <v>21</v>
      </c>
      <c r="E353" s="28"/>
      <c r="F353" s="29"/>
      <c r="G353" s="30"/>
      <c r="H353" s="31"/>
      <c r="I353" s="73">
        <v>1</v>
      </c>
      <c r="J353" s="73">
        <v>1</v>
      </c>
      <c r="K353" s="73">
        <v>1</v>
      </c>
      <c r="L353" s="51">
        <v>13</v>
      </c>
      <c r="M353" s="15">
        <v>34038</v>
      </c>
      <c r="N353" s="50">
        <v>46272.93</v>
      </c>
      <c r="O353" s="102">
        <f>Проценты!$C$6</f>
        <v>0.99000000000800004</v>
      </c>
      <c r="P353" s="105">
        <f>Проценты!$C$7</f>
        <v>9.9999999920001807E-3</v>
      </c>
      <c r="Q353" s="18">
        <f t="shared" si="321"/>
        <v>601548.09</v>
      </c>
      <c r="R353" s="18">
        <f t="shared" si="322"/>
        <v>438069.06</v>
      </c>
      <c r="S353" s="18">
        <f t="shared" si="323"/>
        <v>4424.9399999999996</v>
      </c>
      <c r="T353" s="18">
        <f t="shared" si="324"/>
        <v>159054.09</v>
      </c>
      <c r="U353" s="51">
        <v>0</v>
      </c>
      <c r="V353" s="10">
        <v>44561</v>
      </c>
      <c r="W353" s="122"/>
      <c r="X353" s="122" t="s">
        <v>63</v>
      </c>
      <c r="Y353" s="122"/>
      <c r="Z353" s="122"/>
      <c r="AA353" s="122"/>
      <c r="AB353" s="122"/>
      <c r="AC353" s="122"/>
      <c r="AD353" s="9">
        <f t="shared" si="325"/>
        <v>0</v>
      </c>
      <c r="AE353" s="9">
        <f t="shared" si="326"/>
        <v>0</v>
      </c>
      <c r="AF353" s="9">
        <f t="shared" si="327"/>
        <v>13</v>
      </c>
      <c r="AG353" s="9">
        <f t="shared" si="328"/>
        <v>601548.09</v>
      </c>
      <c r="AH353" s="122"/>
      <c r="AI353" s="122"/>
      <c r="AJ353" s="122"/>
      <c r="AK353" s="122"/>
      <c r="AL353" s="122"/>
      <c r="AM353" s="125"/>
      <c r="AN353" s="122"/>
      <c r="AO353" s="122"/>
      <c r="AP353" s="122"/>
      <c r="AQ353" s="122"/>
      <c r="AR353" s="122"/>
      <c r="AS353" s="122"/>
      <c r="AT353" s="3"/>
    </row>
    <row r="354" spans="1:46" hidden="1" x14ac:dyDescent="0.25">
      <c r="A354" s="122"/>
      <c r="B354" s="74" t="s">
        <v>98</v>
      </c>
      <c r="C354" s="122"/>
      <c r="D354" s="122" t="s">
        <v>21</v>
      </c>
      <c r="E354" s="28"/>
      <c r="F354" s="29"/>
      <c r="G354" s="30"/>
      <c r="H354" s="31"/>
      <c r="I354" s="73">
        <v>2</v>
      </c>
      <c r="J354" s="73">
        <v>1</v>
      </c>
      <c r="K354" s="73">
        <v>1</v>
      </c>
      <c r="L354" s="51">
        <v>48.2</v>
      </c>
      <c r="M354" s="15">
        <v>34038</v>
      </c>
      <c r="N354" s="50">
        <v>46272.93</v>
      </c>
      <c r="O354" s="102">
        <f>Проценты!$C$6</f>
        <v>0.99000000000800004</v>
      </c>
      <c r="P354" s="105">
        <f>Проценты!$C$7</f>
        <v>9.9999999920001807E-3</v>
      </c>
      <c r="Q354" s="18">
        <f t="shared" si="321"/>
        <v>2230355.23</v>
      </c>
      <c r="R354" s="18">
        <f t="shared" si="322"/>
        <v>1624225.28</v>
      </c>
      <c r="S354" s="18">
        <f t="shared" si="323"/>
        <v>16406.32</v>
      </c>
      <c r="T354" s="18">
        <f t="shared" si="324"/>
        <v>589723.63</v>
      </c>
      <c r="U354" s="51">
        <v>0</v>
      </c>
      <c r="V354" s="10">
        <v>44561</v>
      </c>
      <c r="W354" s="122"/>
      <c r="X354" s="122" t="s">
        <v>63</v>
      </c>
      <c r="Y354" s="122"/>
      <c r="Z354" s="122"/>
      <c r="AA354" s="122"/>
      <c r="AB354" s="122"/>
      <c r="AC354" s="122"/>
      <c r="AD354" s="9">
        <f t="shared" si="325"/>
        <v>0</v>
      </c>
      <c r="AE354" s="9">
        <f t="shared" si="326"/>
        <v>0</v>
      </c>
      <c r="AF354" s="9">
        <f t="shared" si="327"/>
        <v>48.2</v>
      </c>
      <c r="AG354" s="9">
        <f t="shared" si="328"/>
        <v>2230355.23</v>
      </c>
      <c r="AH354" s="122"/>
      <c r="AI354" s="122"/>
      <c r="AJ354" s="122"/>
      <c r="AK354" s="122"/>
      <c r="AL354" s="122"/>
      <c r="AM354" s="125"/>
      <c r="AN354" s="122"/>
      <c r="AO354" s="122"/>
      <c r="AP354" s="122"/>
      <c r="AQ354" s="122"/>
      <c r="AR354" s="122"/>
      <c r="AS354" s="122"/>
      <c r="AT354" s="3"/>
    </row>
    <row r="355" spans="1:46" x14ac:dyDescent="0.25">
      <c r="A355" s="122">
        <v>4</v>
      </c>
      <c r="B355" s="5" t="s">
        <v>167</v>
      </c>
      <c r="C355" s="122"/>
      <c r="D355" s="122"/>
      <c r="E355" s="28">
        <v>7</v>
      </c>
      <c r="F355" s="29">
        <v>335.4</v>
      </c>
      <c r="G355" s="30">
        <v>1</v>
      </c>
      <c r="H355" s="31">
        <v>39.700000000000003</v>
      </c>
      <c r="I355" s="35">
        <f>SUM(I356:I363)</f>
        <v>21</v>
      </c>
      <c r="J355" s="35">
        <f t="shared" ref="J355:L355" si="329">SUM(J356:J363)</f>
        <v>8</v>
      </c>
      <c r="K355" s="35">
        <f t="shared" si="329"/>
        <v>20</v>
      </c>
      <c r="L355" s="36">
        <f t="shared" si="329"/>
        <v>375.1</v>
      </c>
      <c r="M355" s="15">
        <v>34038</v>
      </c>
      <c r="N355" s="50">
        <v>46272.93</v>
      </c>
      <c r="O355" s="102">
        <f>Проценты!$C$6</f>
        <v>0.99000000000800004</v>
      </c>
      <c r="P355" s="105">
        <f>Проценты!$C$7</f>
        <v>9.9999999920001807E-3</v>
      </c>
      <c r="Q355" s="36">
        <f t="shared" ref="Q355:U355" si="330">SUM(Q356:Q363)</f>
        <v>17356976.050000001</v>
      </c>
      <c r="R355" s="36">
        <f t="shared" si="330"/>
        <v>12639977.26</v>
      </c>
      <c r="S355" s="36">
        <f t="shared" si="330"/>
        <v>127676.54</v>
      </c>
      <c r="T355" s="36">
        <f t="shared" si="330"/>
        <v>4589322.25</v>
      </c>
      <c r="U355" s="36">
        <f t="shared" si="330"/>
        <v>0</v>
      </c>
      <c r="V355" s="10">
        <v>44561</v>
      </c>
      <c r="W355" s="122"/>
      <c r="X355" s="122"/>
      <c r="Y355" s="122"/>
      <c r="Z355" s="122"/>
      <c r="AA355" s="122"/>
      <c r="AB355" s="122"/>
      <c r="AC355" s="122"/>
      <c r="AD355" s="32">
        <f t="shared" ref="AD355:AP355" si="331">SUM(AD356:AD363)</f>
        <v>335.4</v>
      </c>
      <c r="AE355" s="32">
        <f t="shared" si="331"/>
        <v>15519940.73</v>
      </c>
      <c r="AF355" s="32">
        <f t="shared" si="331"/>
        <v>39.700000000000003</v>
      </c>
      <c r="AG355" s="32">
        <f t="shared" si="331"/>
        <v>1837035.32</v>
      </c>
      <c r="AH355" s="32">
        <f t="shared" si="331"/>
        <v>0</v>
      </c>
      <c r="AI355" s="32">
        <f t="shared" si="331"/>
        <v>0</v>
      </c>
      <c r="AJ355" s="32">
        <f t="shared" si="331"/>
        <v>0</v>
      </c>
      <c r="AK355" s="32">
        <f t="shared" si="331"/>
        <v>0</v>
      </c>
      <c r="AL355" s="32">
        <f t="shared" si="331"/>
        <v>0</v>
      </c>
      <c r="AM355" s="32">
        <f t="shared" si="331"/>
        <v>0</v>
      </c>
      <c r="AN355" s="32">
        <f t="shared" si="331"/>
        <v>0</v>
      </c>
      <c r="AO355" s="32">
        <f t="shared" si="331"/>
        <v>0</v>
      </c>
      <c r="AP355" s="32">
        <f t="shared" si="331"/>
        <v>0</v>
      </c>
      <c r="AQ355" s="122"/>
      <c r="AR355" s="122"/>
      <c r="AS355" s="122"/>
      <c r="AT355" s="3"/>
    </row>
    <row r="356" spans="1:46" hidden="1" x14ac:dyDescent="0.25">
      <c r="A356" s="122"/>
      <c r="B356" s="74" t="s">
        <v>14</v>
      </c>
      <c r="C356" s="6" t="s">
        <v>20</v>
      </c>
      <c r="D356" s="122"/>
      <c r="E356" s="28"/>
      <c r="F356" s="29"/>
      <c r="G356" s="30"/>
      <c r="H356" s="31"/>
      <c r="I356" s="35">
        <v>1</v>
      </c>
      <c r="J356" s="43">
        <v>1</v>
      </c>
      <c r="K356" s="123">
        <v>2</v>
      </c>
      <c r="L356" s="51">
        <v>42</v>
      </c>
      <c r="M356" s="15">
        <v>34038</v>
      </c>
      <c r="N356" s="50">
        <v>46272.93</v>
      </c>
      <c r="O356" s="102">
        <f>Проценты!$C$6</f>
        <v>0.99000000000800004</v>
      </c>
      <c r="P356" s="105">
        <f>Проценты!$C$7</f>
        <v>9.9999999920001807E-3</v>
      </c>
      <c r="Q356" s="18">
        <f t="shared" ref="Q356:Q363" si="332">L356*N356</f>
        <v>1943463.06</v>
      </c>
      <c r="R356" s="18">
        <f t="shared" ref="R356:R363" si="333">IF(N356&lt;M356,(L356*M356*O356)*N356/M356,L356*M356*O356)</f>
        <v>1415300.04</v>
      </c>
      <c r="S356" s="18">
        <f t="shared" ref="S356:S363" si="334">IF(N356&lt;M356,(L356*M356*P356)*N356/M356,L356*M356*P356)</f>
        <v>14295.96</v>
      </c>
      <c r="T356" s="18">
        <f t="shared" ref="T356:T363" si="335">Q356-R356-S356-U356</f>
        <v>513867.06</v>
      </c>
      <c r="U356" s="51">
        <v>0</v>
      </c>
      <c r="V356" s="10">
        <v>44561</v>
      </c>
      <c r="W356" s="122" t="s">
        <v>63</v>
      </c>
      <c r="X356" s="122"/>
      <c r="Y356" s="122"/>
      <c r="Z356" s="122"/>
      <c r="AA356" s="122"/>
      <c r="AB356" s="122"/>
      <c r="AC356" s="122"/>
      <c r="AD356" s="9">
        <f t="shared" si="314"/>
        <v>42</v>
      </c>
      <c r="AE356" s="9">
        <f t="shared" ref="AE356:AE363" si="336">IF(W356&gt;0,Q356,0)</f>
        <v>1943463.06</v>
      </c>
      <c r="AF356" s="9">
        <f t="shared" si="316"/>
        <v>0</v>
      </c>
      <c r="AG356" s="9">
        <f t="shared" ref="AG356:AG363" si="337">IF(X356&gt;0,Q356,0)</f>
        <v>0</v>
      </c>
      <c r="AH356" s="122"/>
      <c r="AI356" s="122"/>
      <c r="AJ356" s="122"/>
      <c r="AK356" s="122"/>
      <c r="AL356" s="122"/>
      <c r="AM356" s="125"/>
      <c r="AN356" s="122"/>
      <c r="AO356" s="122"/>
      <c r="AP356" s="122"/>
      <c r="AQ356" s="122"/>
      <c r="AR356" s="122"/>
      <c r="AS356" s="122"/>
      <c r="AT356" s="3"/>
    </row>
    <row r="357" spans="1:46" hidden="1" x14ac:dyDescent="0.25">
      <c r="A357" s="122"/>
      <c r="B357" s="74" t="s">
        <v>15</v>
      </c>
      <c r="C357" s="6" t="s">
        <v>20</v>
      </c>
      <c r="D357" s="122"/>
      <c r="E357" s="28"/>
      <c r="F357" s="29"/>
      <c r="G357" s="30"/>
      <c r="H357" s="31"/>
      <c r="I357" s="35">
        <v>3</v>
      </c>
      <c r="J357" s="43">
        <v>1</v>
      </c>
      <c r="K357" s="123">
        <v>3</v>
      </c>
      <c r="L357" s="51">
        <v>52.2</v>
      </c>
      <c r="M357" s="15">
        <v>34038</v>
      </c>
      <c r="N357" s="50">
        <v>46272.93</v>
      </c>
      <c r="O357" s="102">
        <f>Проценты!$C$6</f>
        <v>0.99000000000800004</v>
      </c>
      <c r="P357" s="105">
        <f>Проценты!$C$7</f>
        <v>9.9999999920001807E-3</v>
      </c>
      <c r="Q357" s="18">
        <f t="shared" si="332"/>
        <v>2415446.9500000002</v>
      </c>
      <c r="R357" s="18">
        <f t="shared" si="333"/>
        <v>1759015.76</v>
      </c>
      <c r="S357" s="18">
        <f t="shared" si="334"/>
        <v>17767.84</v>
      </c>
      <c r="T357" s="18">
        <f t="shared" si="335"/>
        <v>638663.35</v>
      </c>
      <c r="U357" s="51">
        <v>0</v>
      </c>
      <c r="V357" s="10">
        <v>44561</v>
      </c>
      <c r="W357" s="122" t="s">
        <v>63</v>
      </c>
      <c r="X357" s="122"/>
      <c r="Y357" s="122"/>
      <c r="Z357" s="122"/>
      <c r="AA357" s="122"/>
      <c r="AB357" s="122"/>
      <c r="AC357" s="122"/>
      <c r="AD357" s="9">
        <f t="shared" si="314"/>
        <v>52.2</v>
      </c>
      <c r="AE357" s="9">
        <f t="shared" si="336"/>
        <v>2415446.9500000002</v>
      </c>
      <c r="AF357" s="9">
        <f t="shared" si="316"/>
        <v>0</v>
      </c>
      <c r="AG357" s="9">
        <f t="shared" si="337"/>
        <v>0</v>
      </c>
      <c r="AH357" s="122"/>
      <c r="AI357" s="122"/>
      <c r="AJ357" s="122"/>
      <c r="AK357" s="122"/>
      <c r="AL357" s="122"/>
      <c r="AM357" s="125"/>
      <c r="AN357" s="122"/>
      <c r="AO357" s="122"/>
      <c r="AP357" s="122"/>
      <c r="AQ357" s="122"/>
      <c r="AR357" s="122"/>
      <c r="AS357" s="122"/>
      <c r="AT357" s="3"/>
    </row>
    <row r="358" spans="1:46" hidden="1" x14ac:dyDescent="0.25">
      <c r="A358" s="122"/>
      <c r="B358" s="74" t="s">
        <v>16</v>
      </c>
      <c r="C358" s="6" t="s">
        <v>20</v>
      </c>
      <c r="D358" s="122"/>
      <c r="E358" s="28"/>
      <c r="F358" s="29"/>
      <c r="G358" s="30"/>
      <c r="H358" s="31"/>
      <c r="I358" s="35">
        <v>1</v>
      </c>
      <c r="J358" s="43">
        <v>1</v>
      </c>
      <c r="K358" s="123">
        <v>2</v>
      </c>
      <c r="L358" s="51">
        <v>42.2</v>
      </c>
      <c r="M358" s="15">
        <v>34038</v>
      </c>
      <c r="N358" s="50">
        <v>46272.93</v>
      </c>
      <c r="O358" s="102">
        <f>Проценты!$C$6</f>
        <v>0.99000000000800004</v>
      </c>
      <c r="P358" s="105">
        <f>Проценты!$C$7</f>
        <v>9.9999999920001807E-3</v>
      </c>
      <c r="Q358" s="18">
        <f t="shared" si="332"/>
        <v>1952717.65</v>
      </c>
      <c r="R358" s="18">
        <f t="shared" si="333"/>
        <v>1422039.56</v>
      </c>
      <c r="S358" s="18">
        <f t="shared" si="334"/>
        <v>14364.04</v>
      </c>
      <c r="T358" s="18">
        <f t="shared" si="335"/>
        <v>516314.05</v>
      </c>
      <c r="U358" s="51">
        <v>0</v>
      </c>
      <c r="V358" s="10">
        <v>44561</v>
      </c>
      <c r="W358" s="122" t="s">
        <v>63</v>
      </c>
      <c r="X358" s="122"/>
      <c r="Y358" s="122"/>
      <c r="Z358" s="122"/>
      <c r="AA358" s="122"/>
      <c r="AB358" s="122"/>
      <c r="AC358" s="122"/>
      <c r="AD358" s="9">
        <f t="shared" si="314"/>
        <v>42.2</v>
      </c>
      <c r="AE358" s="9">
        <f t="shared" si="336"/>
        <v>1952717.65</v>
      </c>
      <c r="AF358" s="9">
        <f t="shared" si="316"/>
        <v>0</v>
      </c>
      <c r="AG358" s="9">
        <f t="shared" si="337"/>
        <v>0</v>
      </c>
      <c r="AH358" s="122"/>
      <c r="AI358" s="122"/>
      <c r="AJ358" s="122"/>
      <c r="AK358" s="122"/>
      <c r="AL358" s="122"/>
      <c r="AM358" s="125"/>
      <c r="AN358" s="122"/>
      <c r="AO358" s="122"/>
      <c r="AP358" s="122"/>
      <c r="AQ358" s="122"/>
      <c r="AR358" s="122"/>
      <c r="AS358" s="122"/>
      <c r="AT358" s="3"/>
    </row>
    <row r="359" spans="1:46" hidden="1" x14ac:dyDescent="0.25">
      <c r="A359" s="122"/>
      <c r="B359" s="74" t="s">
        <v>17</v>
      </c>
      <c r="C359" s="6" t="s">
        <v>20</v>
      </c>
      <c r="D359" s="122"/>
      <c r="E359" s="28"/>
      <c r="F359" s="29"/>
      <c r="G359" s="30"/>
      <c r="H359" s="31"/>
      <c r="I359" s="35">
        <v>6</v>
      </c>
      <c r="J359" s="43">
        <v>1</v>
      </c>
      <c r="K359" s="123">
        <v>3</v>
      </c>
      <c r="L359" s="51">
        <v>53.5</v>
      </c>
      <c r="M359" s="15">
        <v>34038</v>
      </c>
      <c r="N359" s="50">
        <v>46272.93</v>
      </c>
      <c r="O359" s="102">
        <f>Проценты!$C$6</f>
        <v>0.99000000000800004</v>
      </c>
      <c r="P359" s="105">
        <f>Проценты!$C$7</f>
        <v>9.9999999920001807E-3</v>
      </c>
      <c r="Q359" s="18">
        <f t="shared" si="332"/>
        <v>2475601.7599999998</v>
      </c>
      <c r="R359" s="18">
        <f t="shared" si="333"/>
        <v>1802822.67</v>
      </c>
      <c r="S359" s="18">
        <f t="shared" si="334"/>
        <v>18210.330000000002</v>
      </c>
      <c r="T359" s="18">
        <f t="shared" si="335"/>
        <v>654568.76</v>
      </c>
      <c r="U359" s="51">
        <v>0</v>
      </c>
      <c r="V359" s="10">
        <v>44561</v>
      </c>
      <c r="W359" s="122" t="s">
        <v>63</v>
      </c>
      <c r="X359" s="122"/>
      <c r="Y359" s="122"/>
      <c r="Z359" s="122"/>
      <c r="AA359" s="122"/>
      <c r="AB359" s="122"/>
      <c r="AC359" s="122"/>
      <c r="AD359" s="9">
        <f t="shared" si="314"/>
        <v>53.5</v>
      </c>
      <c r="AE359" s="9">
        <f t="shared" si="336"/>
        <v>2475601.7599999998</v>
      </c>
      <c r="AF359" s="9">
        <f t="shared" si="316"/>
        <v>0</v>
      </c>
      <c r="AG359" s="9">
        <f t="shared" si="337"/>
        <v>0</v>
      </c>
      <c r="AH359" s="122"/>
      <c r="AI359" s="122"/>
      <c r="AJ359" s="122"/>
      <c r="AK359" s="122"/>
      <c r="AL359" s="122"/>
      <c r="AM359" s="125"/>
      <c r="AN359" s="122"/>
      <c r="AO359" s="122"/>
      <c r="AP359" s="122"/>
      <c r="AQ359" s="122"/>
      <c r="AR359" s="122"/>
      <c r="AS359" s="122"/>
      <c r="AT359" s="3"/>
    </row>
    <row r="360" spans="1:46" hidden="1" x14ac:dyDescent="0.25">
      <c r="A360" s="122"/>
      <c r="B360" s="74" t="s">
        <v>18</v>
      </c>
      <c r="C360" s="6" t="s">
        <v>20</v>
      </c>
      <c r="D360" s="122"/>
      <c r="E360" s="28"/>
      <c r="F360" s="29"/>
      <c r="G360" s="30"/>
      <c r="H360" s="31"/>
      <c r="I360" s="35">
        <v>3</v>
      </c>
      <c r="J360" s="43">
        <v>1</v>
      </c>
      <c r="K360" s="123">
        <v>3</v>
      </c>
      <c r="L360" s="51">
        <v>52.3</v>
      </c>
      <c r="M360" s="15">
        <v>34038</v>
      </c>
      <c r="N360" s="50">
        <v>46272.93</v>
      </c>
      <c r="O360" s="102">
        <f>Проценты!$C$6</f>
        <v>0.99000000000800004</v>
      </c>
      <c r="P360" s="105">
        <f>Проценты!$C$7</f>
        <v>9.9999999920001807E-3</v>
      </c>
      <c r="Q360" s="18">
        <f t="shared" si="332"/>
        <v>2420074.2400000002</v>
      </c>
      <c r="R360" s="18">
        <f t="shared" si="333"/>
        <v>1762385.53</v>
      </c>
      <c r="S360" s="18">
        <f t="shared" si="334"/>
        <v>17801.87</v>
      </c>
      <c r="T360" s="18">
        <f t="shared" si="335"/>
        <v>639886.84</v>
      </c>
      <c r="U360" s="51">
        <v>0</v>
      </c>
      <c r="V360" s="10">
        <v>44561</v>
      </c>
      <c r="W360" s="122" t="s">
        <v>63</v>
      </c>
      <c r="X360" s="122"/>
      <c r="Y360" s="122"/>
      <c r="Z360" s="122"/>
      <c r="AA360" s="122"/>
      <c r="AB360" s="122"/>
      <c r="AC360" s="122"/>
      <c r="AD360" s="9">
        <f t="shared" si="314"/>
        <v>52.3</v>
      </c>
      <c r="AE360" s="9">
        <f t="shared" si="336"/>
        <v>2420074.2400000002</v>
      </c>
      <c r="AF360" s="9">
        <f t="shared" si="316"/>
        <v>0</v>
      </c>
      <c r="AG360" s="9">
        <f t="shared" si="337"/>
        <v>0</v>
      </c>
      <c r="AH360" s="122"/>
      <c r="AI360" s="122"/>
      <c r="AJ360" s="122"/>
      <c r="AK360" s="122"/>
      <c r="AL360" s="122"/>
      <c r="AM360" s="125"/>
      <c r="AN360" s="122"/>
      <c r="AO360" s="122"/>
      <c r="AP360" s="122"/>
      <c r="AQ360" s="122"/>
      <c r="AR360" s="122"/>
      <c r="AS360" s="122"/>
      <c r="AT360" s="3"/>
    </row>
    <row r="361" spans="1:46" hidden="1" x14ac:dyDescent="0.25">
      <c r="A361" s="122"/>
      <c r="B361" s="74" t="s">
        <v>19</v>
      </c>
      <c r="C361" s="25"/>
      <c r="D361" s="122" t="s">
        <v>21</v>
      </c>
      <c r="E361" s="28"/>
      <c r="F361" s="29"/>
      <c r="G361" s="30"/>
      <c r="H361" s="31"/>
      <c r="I361" s="35">
        <v>3</v>
      </c>
      <c r="J361" s="43">
        <v>1</v>
      </c>
      <c r="K361" s="123">
        <v>2</v>
      </c>
      <c r="L361" s="51">
        <v>39.700000000000003</v>
      </c>
      <c r="M361" s="15">
        <v>34038</v>
      </c>
      <c r="N361" s="50">
        <v>46272.93</v>
      </c>
      <c r="O361" s="102">
        <f>Проценты!$C$6</f>
        <v>0.99000000000800004</v>
      </c>
      <c r="P361" s="105">
        <f>Проценты!$C$7</f>
        <v>9.9999999920001807E-3</v>
      </c>
      <c r="Q361" s="18">
        <f t="shared" si="332"/>
        <v>1837035.32</v>
      </c>
      <c r="R361" s="18">
        <f t="shared" si="333"/>
        <v>1337795.51</v>
      </c>
      <c r="S361" s="18">
        <f t="shared" si="334"/>
        <v>13513.09</v>
      </c>
      <c r="T361" s="18">
        <f t="shared" si="335"/>
        <v>485726.71999999997</v>
      </c>
      <c r="U361" s="51">
        <v>0</v>
      </c>
      <c r="V361" s="10">
        <v>44561</v>
      </c>
      <c r="W361" s="122"/>
      <c r="X361" s="122" t="s">
        <v>63</v>
      </c>
      <c r="Y361" s="122"/>
      <c r="Z361" s="122"/>
      <c r="AA361" s="122"/>
      <c r="AB361" s="122"/>
      <c r="AC361" s="122"/>
      <c r="AD361" s="9">
        <f t="shared" si="314"/>
        <v>0</v>
      </c>
      <c r="AE361" s="9">
        <f t="shared" si="336"/>
        <v>0</v>
      </c>
      <c r="AF361" s="9">
        <f t="shared" si="316"/>
        <v>39.700000000000003</v>
      </c>
      <c r="AG361" s="9">
        <f t="shared" si="337"/>
        <v>1837035.32</v>
      </c>
      <c r="AH361" s="122"/>
      <c r="AI361" s="122"/>
      <c r="AJ361" s="122"/>
      <c r="AK361" s="122"/>
      <c r="AL361" s="122"/>
      <c r="AM361" s="125"/>
      <c r="AN361" s="122"/>
      <c r="AO361" s="122"/>
      <c r="AP361" s="122"/>
      <c r="AQ361" s="122"/>
      <c r="AR361" s="122"/>
      <c r="AS361" s="122"/>
      <c r="AT361" s="3"/>
    </row>
    <row r="362" spans="1:46" hidden="1" x14ac:dyDescent="0.25">
      <c r="A362" s="122"/>
      <c r="B362" s="74" t="s">
        <v>22</v>
      </c>
      <c r="C362" s="6" t="s">
        <v>20</v>
      </c>
      <c r="D362" s="122"/>
      <c r="E362" s="28"/>
      <c r="F362" s="29"/>
      <c r="G362" s="30"/>
      <c r="H362" s="31"/>
      <c r="I362" s="35">
        <v>2</v>
      </c>
      <c r="J362" s="43">
        <v>1</v>
      </c>
      <c r="K362" s="123">
        <v>3</v>
      </c>
      <c r="L362" s="51">
        <v>52.8</v>
      </c>
      <c r="M362" s="15">
        <v>34038</v>
      </c>
      <c r="N362" s="50">
        <v>46272.93</v>
      </c>
      <c r="O362" s="102">
        <f>Проценты!$C$6</f>
        <v>0.99000000000800004</v>
      </c>
      <c r="P362" s="105">
        <f>Проценты!$C$7</f>
        <v>9.9999999920001807E-3</v>
      </c>
      <c r="Q362" s="18">
        <f t="shared" si="332"/>
        <v>2443210.7000000002</v>
      </c>
      <c r="R362" s="18">
        <f t="shared" si="333"/>
        <v>1779234.34</v>
      </c>
      <c r="S362" s="18">
        <f t="shared" si="334"/>
        <v>17972.060000000001</v>
      </c>
      <c r="T362" s="18">
        <f t="shared" si="335"/>
        <v>646004.30000000005</v>
      </c>
      <c r="U362" s="51">
        <v>0</v>
      </c>
      <c r="V362" s="10">
        <v>44561</v>
      </c>
      <c r="W362" s="122" t="s">
        <v>63</v>
      </c>
      <c r="X362" s="122"/>
      <c r="Y362" s="122"/>
      <c r="Z362" s="122"/>
      <c r="AA362" s="122"/>
      <c r="AB362" s="122"/>
      <c r="AC362" s="122"/>
      <c r="AD362" s="9">
        <f t="shared" si="314"/>
        <v>52.8</v>
      </c>
      <c r="AE362" s="9">
        <f t="shared" si="336"/>
        <v>2443210.7000000002</v>
      </c>
      <c r="AF362" s="9">
        <f t="shared" si="316"/>
        <v>0</v>
      </c>
      <c r="AG362" s="9">
        <f t="shared" si="337"/>
        <v>0</v>
      </c>
      <c r="AH362" s="122"/>
      <c r="AI362" s="122"/>
      <c r="AJ362" s="122"/>
      <c r="AK362" s="122"/>
      <c r="AL362" s="122"/>
      <c r="AM362" s="125"/>
      <c r="AN362" s="122"/>
      <c r="AO362" s="122"/>
      <c r="AP362" s="122"/>
      <c r="AQ362" s="122"/>
      <c r="AR362" s="122"/>
      <c r="AS362" s="122"/>
      <c r="AT362" s="3"/>
    </row>
    <row r="363" spans="1:46" hidden="1" x14ac:dyDescent="0.25">
      <c r="A363" s="122"/>
      <c r="B363" s="74" t="s">
        <v>23</v>
      </c>
      <c r="C363" s="6" t="s">
        <v>20</v>
      </c>
      <c r="D363" s="122"/>
      <c r="E363" s="28"/>
      <c r="F363" s="29"/>
      <c r="G363" s="30"/>
      <c r="H363" s="31"/>
      <c r="I363" s="35">
        <v>2</v>
      </c>
      <c r="J363" s="43">
        <v>1</v>
      </c>
      <c r="K363" s="123">
        <v>2</v>
      </c>
      <c r="L363" s="51">
        <v>40.4</v>
      </c>
      <c r="M363" s="15">
        <v>34038</v>
      </c>
      <c r="N363" s="50">
        <v>46272.93</v>
      </c>
      <c r="O363" s="102">
        <f>Проценты!$C$6</f>
        <v>0.99000000000800004</v>
      </c>
      <c r="P363" s="105">
        <f>Проценты!$C$7</f>
        <v>9.9999999920001807E-3</v>
      </c>
      <c r="Q363" s="18">
        <f t="shared" si="332"/>
        <v>1869426.37</v>
      </c>
      <c r="R363" s="18">
        <f t="shared" si="333"/>
        <v>1361383.85</v>
      </c>
      <c r="S363" s="18">
        <f t="shared" si="334"/>
        <v>13751.35</v>
      </c>
      <c r="T363" s="18">
        <f t="shared" si="335"/>
        <v>494291.17</v>
      </c>
      <c r="U363" s="51">
        <v>0</v>
      </c>
      <c r="V363" s="10">
        <v>44561</v>
      </c>
      <c r="W363" s="122" t="s">
        <v>63</v>
      </c>
      <c r="X363" s="122"/>
      <c r="Y363" s="122"/>
      <c r="Z363" s="122"/>
      <c r="AA363" s="122"/>
      <c r="AB363" s="122"/>
      <c r="AC363" s="122"/>
      <c r="AD363" s="9">
        <f t="shared" si="314"/>
        <v>40.4</v>
      </c>
      <c r="AE363" s="9">
        <f t="shared" si="336"/>
        <v>1869426.37</v>
      </c>
      <c r="AF363" s="9">
        <f t="shared" si="316"/>
        <v>0</v>
      </c>
      <c r="AG363" s="9">
        <f t="shared" si="337"/>
        <v>0</v>
      </c>
      <c r="AH363" s="122"/>
      <c r="AI363" s="122"/>
      <c r="AJ363" s="122"/>
      <c r="AK363" s="122"/>
      <c r="AL363" s="122"/>
      <c r="AM363" s="125"/>
      <c r="AN363" s="122"/>
      <c r="AO363" s="122"/>
      <c r="AP363" s="122"/>
      <c r="AQ363" s="122"/>
      <c r="AR363" s="122"/>
      <c r="AS363" s="122"/>
      <c r="AT363" s="3"/>
    </row>
    <row r="364" spans="1:46" s="20" customFormat="1" x14ac:dyDescent="0.25">
      <c r="A364" s="11">
        <v>5</v>
      </c>
      <c r="B364" s="12" t="s">
        <v>168</v>
      </c>
      <c r="C364" s="11"/>
      <c r="D364" s="11"/>
      <c r="E364" s="22">
        <v>10</v>
      </c>
      <c r="F364" s="39">
        <v>255</v>
      </c>
      <c r="G364" s="26">
        <v>5</v>
      </c>
      <c r="H364" s="11">
        <v>198.6</v>
      </c>
      <c r="I364" s="24">
        <f>SUM(I365:I379)</f>
        <v>49</v>
      </c>
      <c r="J364" s="24">
        <f t="shared" ref="J364:L364" si="338">SUM(J365:J379)</f>
        <v>15</v>
      </c>
      <c r="K364" s="24">
        <f t="shared" si="338"/>
        <v>22</v>
      </c>
      <c r="L364" s="23">
        <f t="shared" si="338"/>
        <v>453.6</v>
      </c>
      <c r="M364" s="15">
        <v>34038</v>
      </c>
      <c r="N364" s="50">
        <v>46272.93</v>
      </c>
      <c r="O364" s="102">
        <f>Проценты!$C$6</f>
        <v>0.99000000000800004</v>
      </c>
      <c r="P364" s="105">
        <f>Проценты!$C$7</f>
        <v>9.9999999920001807E-3</v>
      </c>
      <c r="Q364" s="23">
        <f t="shared" ref="Q364:U364" si="339">SUM(Q365:Q379)</f>
        <v>20989401.07</v>
      </c>
      <c r="R364" s="23">
        <f t="shared" si="339"/>
        <v>15285240.439999999</v>
      </c>
      <c r="S364" s="23">
        <f t="shared" si="339"/>
        <v>154396.35999999999</v>
      </c>
      <c r="T364" s="23">
        <f t="shared" si="339"/>
        <v>5549764.2699999996</v>
      </c>
      <c r="U364" s="23">
        <f t="shared" si="339"/>
        <v>0</v>
      </c>
      <c r="V364" s="10">
        <v>44561</v>
      </c>
      <c r="W364" s="11"/>
      <c r="X364" s="11"/>
      <c r="Y364" s="11"/>
      <c r="Z364" s="11"/>
      <c r="AA364" s="11"/>
      <c r="AB364" s="11"/>
      <c r="AC364" s="11"/>
      <c r="AD364" s="40">
        <f t="shared" ref="AD364:AP364" si="340">SUM(AD365:AD379)</f>
        <v>255</v>
      </c>
      <c r="AE364" s="40">
        <f t="shared" si="340"/>
        <v>11799597.17</v>
      </c>
      <c r="AF364" s="40">
        <f t="shared" si="340"/>
        <v>198.6</v>
      </c>
      <c r="AG364" s="40">
        <f t="shared" si="340"/>
        <v>9189803.9000000004</v>
      </c>
      <c r="AH364" s="40">
        <f t="shared" si="340"/>
        <v>0</v>
      </c>
      <c r="AI364" s="40">
        <f t="shared" si="340"/>
        <v>0</v>
      </c>
      <c r="AJ364" s="40">
        <f t="shared" si="340"/>
        <v>0</v>
      </c>
      <c r="AK364" s="40">
        <f t="shared" si="340"/>
        <v>0</v>
      </c>
      <c r="AL364" s="40">
        <f t="shared" si="340"/>
        <v>0</v>
      </c>
      <c r="AM364" s="40">
        <f t="shared" si="340"/>
        <v>0</v>
      </c>
      <c r="AN364" s="40">
        <f t="shared" si="340"/>
        <v>0</v>
      </c>
      <c r="AO364" s="40">
        <f t="shared" si="340"/>
        <v>0</v>
      </c>
      <c r="AP364" s="40">
        <f t="shared" si="340"/>
        <v>0</v>
      </c>
      <c r="AQ364" s="11"/>
      <c r="AR364" s="11"/>
      <c r="AS364" s="11"/>
    </row>
    <row r="365" spans="1:46" hidden="1" x14ac:dyDescent="0.25">
      <c r="A365" s="122"/>
      <c r="B365" s="74" t="s">
        <v>14</v>
      </c>
      <c r="C365" s="122"/>
      <c r="D365" s="122" t="s">
        <v>21</v>
      </c>
      <c r="E365" s="28"/>
      <c r="F365" s="29"/>
      <c r="G365" s="123"/>
      <c r="H365" s="122"/>
      <c r="I365" s="73">
        <v>6</v>
      </c>
      <c r="J365" s="43">
        <v>1</v>
      </c>
      <c r="K365" s="123">
        <v>1</v>
      </c>
      <c r="L365" s="51">
        <v>26.2</v>
      </c>
      <c r="M365" s="15">
        <v>34038</v>
      </c>
      <c r="N365" s="50">
        <v>46272.93</v>
      </c>
      <c r="O365" s="102">
        <f>Проценты!$C$6</f>
        <v>0.99000000000800004</v>
      </c>
      <c r="P365" s="105">
        <f>Проценты!$C$7</f>
        <v>9.9999999920001807E-3</v>
      </c>
      <c r="Q365" s="18">
        <f t="shared" ref="Q365:Q379" si="341">L365*N365</f>
        <v>1212350.77</v>
      </c>
      <c r="R365" s="18">
        <f t="shared" ref="R365:R379" si="342">IF(N365&lt;M365,(L365*M365*O365)*N365/M365,L365*M365*O365)</f>
        <v>882877.64</v>
      </c>
      <c r="S365" s="18">
        <f t="shared" ref="S365:S379" si="343">IF(N365&lt;M365,(L365*M365*P365)*N365/M365,L365*M365*P365)</f>
        <v>8917.9599999999991</v>
      </c>
      <c r="T365" s="18">
        <f t="shared" ref="T365:T379" si="344">Q365-R365-S365-U365</f>
        <v>320555.17</v>
      </c>
      <c r="U365" s="51">
        <v>0</v>
      </c>
      <c r="V365" s="10">
        <v>44561</v>
      </c>
      <c r="W365" s="122"/>
      <c r="X365" s="122" t="s">
        <v>169</v>
      </c>
      <c r="Y365" s="122"/>
      <c r="Z365" s="122"/>
      <c r="AA365" s="122"/>
      <c r="AB365" s="122"/>
      <c r="AC365" s="122"/>
      <c r="AD365" s="9">
        <f t="shared" ref="AD365:AD379" si="345">IF(W365&gt;0,L365,0)</f>
        <v>0</v>
      </c>
      <c r="AE365" s="9">
        <f t="shared" ref="AE365:AE379" si="346">IF(W365&gt;0,Q365,0)</f>
        <v>0</v>
      </c>
      <c r="AF365" s="9">
        <f t="shared" ref="AF365:AF379" si="347">IF(X365&gt;0,L365,0)</f>
        <v>26.2</v>
      </c>
      <c r="AG365" s="9">
        <f t="shared" ref="AG365:AG379" si="348">IF(X365&gt;0,Q365,0)</f>
        <v>1212350.77</v>
      </c>
      <c r="AH365" s="122"/>
      <c r="AI365" s="122"/>
      <c r="AJ365" s="122"/>
      <c r="AK365" s="122"/>
      <c r="AL365" s="122"/>
      <c r="AM365" s="125"/>
      <c r="AN365" s="122"/>
      <c r="AO365" s="122"/>
      <c r="AP365" s="122"/>
      <c r="AQ365" s="122"/>
      <c r="AR365" s="122"/>
      <c r="AS365" s="122"/>
      <c r="AT365" s="3"/>
    </row>
    <row r="366" spans="1:46" hidden="1" x14ac:dyDescent="0.25">
      <c r="A366" s="122"/>
      <c r="B366" s="74" t="s">
        <v>15</v>
      </c>
      <c r="C366" s="122"/>
      <c r="D366" s="122" t="s">
        <v>21</v>
      </c>
      <c r="E366" s="28"/>
      <c r="F366" s="29"/>
      <c r="G366" s="123"/>
      <c r="H366" s="122"/>
      <c r="I366" s="73">
        <v>9</v>
      </c>
      <c r="J366" s="43">
        <v>1</v>
      </c>
      <c r="K366" s="123">
        <v>2</v>
      </c>
      <c r="L366" s="51">
        <v>43.8</v>
      </c>
      <c r="M366" s="15">
        <v>34038</v>
      </c>
      <c r="N366" s="50">
        <v>46272.93</v>
      </c>
      <c r="O366" s="102">
        <f>Проценты!$C$6</f>
        <v>0.99000000000800004</v>
      </c>
      <c r="P366" s="105">
        <f>Проценты!$C$7</f>
        <v>9.9999999920001807E-3</v>
      </c>
      <c r="Q366" s="18">
        <f t="shared" si="341"/>
        <v>2026754.33</v>
      </c>
      <c r="R366" s="18">
        <f t="shared" si="342"/>
        <v>1475955.76</v>
      </c>
      <c r="S366" s="18">
        <f t="shared" si="343"/>
        <v>14908.64</v>
      </c>
      <c r="T366" s="18">
        <f t="shared" si="344"/>
        <v>535889.93000000005</v>
      </c>
      <c r="U366" s="51">
        <v>0</v>
      </c>
      <c r="V366" s="10">
        <v>44561</v>
      </c>
      <c r="W366" s="122"/>
      <c r="X366" s="122" t="s">
        <v>169</v>
      </c>
      <c r="Y366" s="122"/>
      <c r="Z366" s="122"/>
      <c r="AA366" s="122"/>
      <c r="AB366" s="122"/>
      <c r="AC366" s="122"/>
      <c r="AD366" s="9">
        <f t="shared" si="345"/>
        <v>0</v>
      </c>
      <c r="AE366" s="9">
        <f t="shared" si="346"/>
        <v>0</v>
      </c>
      <c r="AF366" s="9">
        <f t="shared" si="347"/>
        <v>43.8</v>
      </c>
      <c r="AG366" s="9">
        <f t="shared" si="348"/>
        <v>2026754.33</v>
      </c>
      <c r="AH366" s="122"/>
      <c r="AI366" s="122"/>
      <c r="AJ366" s="122"/>
      <c r="AK366" s="122"/>
      <c r="AL366" s="122"/>
      <c r="AM366" s="125"/>
      <c r="AN366" s="122"/>
      <c r="AO366" s="122"/>
      <c r="AP366" s="122"/>
      <c r="AQ366" s="122"/>
      <c r="AR366" s="122"/>
      <c r="AS366" s="122"/>
      <c r="AT366" s="3"/>
    </row>
    <row r="367" spans="1:46" hidden="1" x14ac:dyDescent="0.25">
      <c r="A367" s="122"/>
      <c r="B367" s="74" t="s">
        <v>23</v>
      </c>
      <c r="C367" s="6" t="s">
        <v>20</v>
      </c>
      <c r="D367" s="122"/>
      <c r="E367" s="28"/>
      <c r="F367" s="29"/>
      <c r="G367" s="123"/>
      <c r="H367" s="122"/>
      <c r="I367" s="73">
        <v>6</v>
      </c>
      <c r="J367" s="43">
        <v>1</v>
      </c>
      <c r="K367" s="123">
        <v>3</v>
      </c>
      <c r="L367" s="51">
        <v>68.2</v>
      </c>
      <c r="M367" s="15">
        <v>34038</v>
      </c>
      <c r="N367" s="50">
        <v>46272.93</v>
      </c>
      <c r="O367" s="102">
        <f>Проценты!$C$6</f>
        <v>0.99000000000800004</v>
      </c>
      <c r="P367" s="105">
        <f>Проценты!$C$7</f>
        <v>9.9999999920001807E-3</v>
      </c>
      <c r="Q367" s="18">
        <f t="shared" si="341"/>
        <v>3155813.83</v>
      </c>
      <c r="R367" s="18">
        <f t="shared" si="342"/>
        <v>2298177.6800000002</v>
      </c>
      <c r="S367" s="18">
        <f t="shared" si="343"/>
        <v>23213.919999999998</v>
      </c>
      <c r="T367" s="18">
        <f t="shared" si="344"/>
        <v>834422.23</v>
      </c>
      <c r="U367" s="51">
        <v>0</v>
      </c>
      <c r="V367" s="10">
        <v>44561</v>
      </c>
      <c r="W367" s="122" t="s">
        <v>63</v>
      </c>
      <c r="X367" s="122"/>
      <c r="Y367" s="122"/>
      <c r="Z367" s="122"/>
      <c r="AA367" s="122"/>
      <c r="AB367" s="122"/>
      <c r="AC367" s="122"/>
      <c r="AD367" s="9">
        <f t="shared" si="345"/>
        <v>68.2</v>
      </c>
      <c r="AE367" s="9">
        <f t="shared" si="346"/>
        <v>3155813.83</v>
      </c>
      <c r="AF367" s="9">
        <f t="shared" si="347"/>
        <v>0</v>
      </c>
      <c r="AG367" s="9">
        <f t="shared" si="348"/>
        <v>0</v>
      </c>
      <c r="AH367" s="122"/>
      <c r="AI367" s="122"/>
      <c r="AJ367" s="122"/>
      <c r="AK367" s="122"/>
      <c r="AL367" s="122"/>
      <c r="AM367" s="125"/>
      <c r="AN367" s="122"/>
      <c r="AO367" s="122"/>
      <c r="AP367" s="122"/>
      <c r="AQ367" s="122"/>
      <c r="AR367" s="122"/>
      <c r="AS367" s="122"/>
      <c r="AT367" s="3"/>
    </row>
    <row r="368" spans="1:46" hidden="1" x14ac:dyDescent="0.25">
      <c r="A368" s="122"/>
      <c r="B368" s="74" t="s">
        <v>50</v>
      </c>
      <c r="C368" s="6" t="s">
        <v>20</v>
      </c>
      <c r="D368" s="122"/>
      <c r="E368" s="28"/>
      <c r="F368" s="29"/>
      <c r="G368" s="123"/>
      <c r="H368" s="122"/>
      <c r="I368" s="73">
        <v>4</v>
      </c>
      <c r="J368" s="43">
        <v>1</v>
      </c>
      <c r="K368" s="123">
        <v>2</v>
      </c>
      <c r="L368" s="51">
        <v>46.5</v>
      </c>
      <c r="M368" s="15">
        <v>34038</v>
      </c>
      <c r="N368" s="50">
        <v>46272.93</v>
      </c>
      <c r="O368" s="102">
        <f>Проценты!$C$6</f>
        <v>0.99000000000800004</v>
      </c>
      <c r="P368" s="105">
        <f>Проценты!$C$7</f>
        <v>9.9999999920001807E-3</v>
      </c>
      <c r="Q368" s="18">
        <f t="shared" si="341"/>
        <v>2151691.25</v>
      </c>
      <c r="R368" s="18">
        <f t="shared" si="342"/>
        <v>1566939.33</v>
      </c>
      <c r="S368" s="18">
        <f t="shared" si="343"/>
        <v>15827.67</v>
      </c>
      <c r="T368" s="18">
        <f t="shared" si="344"/>
        <v>568924.25</v>
      </c>
      <c r="U368" s="51">
        <v>0</v>
      </c>
      <c r="V368" s="10">
        <v>44561</v>
      </c>
      <c r="W368" s="122" t="s">
        <v>63</v>
      </c>
      <c r="X368" s="122"/>
      <c r="Y368" s="122"/>
      <c r="Z368" s="122"/>
      <c r="AA368" s="122"/>
      <c r="AB368" s="122"/>
      <c r="AC368" s="122"/>
      <c r="AD368" s="9">
        <f t="shared" si="345"/>
        <v>46.5</v>
      </c>
      <c r="AE368" s="9">
        <f t="shared" si="346"/>
        <v>2151691.25</v>
      </c>
      <c r="AF368" s="9">
        <f t="shared" si="347"/>
        <v>0</v>
      </c>
      <c r="AG368" s="9">
        <f t="shared" si="348"/>
        <v>0</v>
      </c>
      <c r="AH368" s="122"/>
      <c r="AI368" s="122"/>
      <c r="AJ368" s="122"/>
      <c r="AK368" s="122"/>
      <c r="AL368" s="122"/>
      <c r="AM368" s="125"/>
      <c r="AN368" s="122"/>
      <c r="AO368" s="122"/>
      <c r="AP368" s="122"/>
      <c r="AQ368" s="122"/>
      <c r="AR368" s="122"/>
      <c r="AS368" s="122"/>
      <c r="AT368" s="3"/>
    </row>
    <row r="369" spans="1:46" hidden="1" x14ac:dyDescent="0.25">
      <c r="A369" s="122"/>
      <c r="B369" s="74" t="s">
        <v>27</v>
      </c>
      <c r="C369" s="6" t="s">
        <v>20</v>
      </c>
      <c r="D369" s="122"/>
      <c r="E369" s="28"/>
      <c r="F369" s="29"/>
      <c r="G369" s="123"/>
      <c r="H369" s="122"/>
      <c r="I369" s="73">
        <v>1</v>
      </c>
      <c r="J369" s="43">
        <v>1</v>
      </c>
      <c r="K369" s="123">
        <v>1</v>
      </c>
      <c r="L369" s="51">
        <v>20.2</v>
      </c>
      <c r="M369" s="15">
        <v>34038</v>
      </c>
      <c r="N369" s="50">
        <v>46272.93</v>
      </c>
      <c r="O369" s="102">
        <f>Проценты!$C$6</f>
        <v>0.99000000000800004</v>
      </c>
      <c r="P369" s="105">
        <f>Проценты!$C$7</f>
        <v>9.9999999920001807E-3</v>
      </c>
      <c r="Q369" s="18">
        <f t="shared" si="341"/>
        <v>934713.19</v>
      </c>
      <c r="R369" s="18">
        <f t="shared" si="342"/>
        <v>680691.92</v>
      </c>
      <c r="S369" s="18">
        <f t="shared" si="343"/>
        <v>6875.68</v>
      </c>
      <c r="T369" s="18">
        <f t="shared" si="344"/>
        <v>247145.59</v>
      </c>
      <c r="U369" s="51">
        <v>0</v>
      </c>
      <c r="V369" s="10">
        <v>44561</v>
      </c>
      <c r="W369" s="122" t="s">
        <v>63</v>
      </c>
      <c r="X369" s="122"/>
      <c r="Y369" s="122"/>
      <c r="Z369" s="122"/>
      <c r="AA369" s="122"/>
      <c r="AB369" s="122"/>
      <c r="AC369" s="122"/>
      <c r="AD369" s="9">
        <f t="shared" si="345"/>
        <v>20.2</v>
      </c>
      <c r="AE369" s="9">
        <f t="shared" si="346"/>
        <v>934713.19</v>
      </c>
      <c r="AF369" s="9">
        <f t="shared" si="347"/>
        <v>0</v>
      </c>
      <c r="AG369" s="9">
        <f t="shared" si="348"/>
        <v>0</v>
      </c>
      <c r="AH369" s="122"/>
      <c r="AI369" s="122"/>
      <c r="AJ369" s="122"/>
      <c r="AK369" s="122"/>
      <c r="AL369" s="122"/>
      <c r="AM369" s="125"/>
      <c r="AN369" s="122"/>
      <c r="AO369" s="122"/>
      <c r="AP369" s="122"/>
      <c r="AQ369" s="122"/>
      <c r="AR369" s="122"/>
      <c r="AS369" s="122"/>
      <c r="AT369" s="3"/>
    </row>
    <row r="370" spans="1:46" hidden="1" x14ac:dyDescent="0.25">
      <c r="A370" s="122"/>
      <c r="B370" s="74" t="s">
        <v>29</v>
      </c>
      <c r="C370" s="122"/>
      <c r="D370" s="122" t="s">
        <v>21</v>
      </c>
      <c r="E370" s="28"/>
      <c r="F370" s="29"/>
      <c r="G370" s="123"/>
      <c r="H370" s="122"/>
      <c r="I370" s="73">
        <v>3</v>
      </c>
      <c r="J370" s="43">
        <v>1</v>
      </c>
      <c r="K370" s="123">
        <v>2</v>
      </c>
      <c r="L370" s="51">
        <v>36.9</v>
      </c>
      <c r="M370" s="15">
        <v>34038</v>
      </c>
      <c r="N370" s="50">
        <v>46272.93</v>
      </c>
      <c r="O370" s="102">
        <f>Проценты!$C$6</f>
        <v>0.99000000000800004</v>
      </c>
      <c r="P370" s="105">
        <f>Проценты!$C$7</f>
        <v>9.9999999920001807E-3</v>
      </c>
      <c r="Q370" s="18">
        <f t="shared" si="341"/>
        <v>1707471.12</v>
      </c>
      <c r="R370" s="18">
        <f t="shared" si="342"/>
        <v>1243442.18</v>
      </c>
      <c r="S370" s="18">
        <f t="shared" si="343"/>
        <v>12560.02</v>
      </c>
      <c r="T370" s="18">
        <f t="shared" si="344"/>
        <v>451468.92</v>
      </c>
      <c r="U370" s="51">
        <v>0</v>
      </c>
      <c r="V370" s="10">
        <v>44561</v>
      </c>
      <c r="W370" s="122"/>
      <c r="X370" s="122" t="s">
        <v>169</v>
      </c>
      <c r="Y370" s="122"/>
      <c r="Z370" s="122"/>
      <c r="AA370" s="122"/>
      <c r="AB370" s="122"/>
      <c r="AC370" s="122"/>
      <c r="AD370" s="9">
        <f t="shared" si="345"/>
        <v>0</v>
      </c>
      <c r="AE370" s="9">
        <f t="shared" si="346"/>
        <v>0</v>
      </c>
      <c r="AF370" s="9">
        <f t="shared" si="347"/>
        <v>36.9</v>
      </c>
      <c r="AG370" s="9">
        <f t="shared" si="348"/>
        <v>1707471.12</v>
      </c>
      <c r="AH370" s="122"/>
      <c r="AI370" s="122"/>
      <c r="AJ370" s="122"/>
      <c r="AK370" s="122"/>
      <c r="AL370" s="122"/>
      <c r="AM370" s="125"/>
      <c r="AN370" s="122"/>
      <c r="AO370" s="122"/>
      <c r="AP370" s="122"/>
      <c r="AQ370" s="122"/>
      <c r="AR370" s="122"/>
      <c r="AS370" s="122"/>
      <c r="AT370" s="3"/>
    </row>
    <row r="371" spans="1:46" hidden="1" x14ac:dyDescent="0.25">
      <c r="A371" s="122"/>
      <c r="B371" s="74" t="s">
        <v>31</v>
      </c>
      <c r="C371" s="6" t="s">
        <v>20</v>
      </c>
      <c r="D371" s="122"/>
      <c r="E371" s="28"/>
      <c r="F371" s="29"/>
      <c r="G371" s="123"/>
      <c r="H371" s="122"/>
      <c r="I371" s="73">
        <v>1</v>
      </c>
      <c r="J371" s="43">
        <v>1</v>
      </c>
      <c r="K371" s="123">
        <v>1</v>
      </c>
      <c r="L371" s="51">
        <v>18.899999999999999</v>
      </c>
      <c r="M371" s="15">
        <v>34038</v>
      </c>
      <c r="N371" s="50">
        <v>46272.93</v>
      </c>
      <c r="O371" s="102">
        <f>Проценты!$C$6</f>
        <v>0.99000000000800004</v>
      </c>
      <c r="P371" s="105">
        <f>Проценты!$C$7</f>
        <v>9.9999999920001807E-3</v>
      </c>
      <c r="Q371" s="18">
        <f t="shared" si="341"/>
        <v>874558.38</v>
      </c>
      <c r="R371" s="18">
        <f t="shared" si="342"/>
        <v>636885.02</v>
      </c>
      <c r="S371" s="18">
        <f t="shared" si="343"/>
        <v>6433.18</v>
      </c>
      <c r="T371" s="18">
        <f t="shared" si="344"/>
        <v>231240.18</v>
      </c>
      <c r="U371" s="51">
        <v>0</v>
      </c>
      <c r="V371" s="10">
        <v>44561</v>
      </c>
      <c r="W371" s="122" t="s">
        <v>63</v>
      </c>
      <c r="X371" s="122"/>
      <c r="Y371" s="122"/>
      <c r="Z371" s="122"/>
      <c r="AA371" s="122"/>
      <c r="AB371" s="122"/>
      <c r="AC371" s="122"/>
      <c r="AD371" s="9">
        <f t="shared" si="345"/>
        <v>18.899999999999999</v>
      </c>
      <c r="AE371" s="9">
        <f t="shared" si="346"/>
        <v>874558.38</v>
      </c>
      <c r="AF371" s="9">
        <f t="shared" si="347"/>
        <v>0</v>
      </c>
      <c r="AG371" s="9">
        <f t="shared" si="348"/>
        <v>0</v>
      </c>
      <c r="AH371" s="122"/>
      <c r="AI371" s="122"/>
      <c r="AJ371" s="122"/>
      <c r="AK371" s="122"/>
      <c r="AL371" s="122"/>
      <c r="AM371" s="125"/>
      <c r="AN371" s="122"/>
      <c r="AO371" s="122"/>
      <c r="AP371" s="122"/>
      <c r="AQ371" s="122"/>
      <c r="AR371" s="122"/>
      <c r="AS371" s="122"/>
      <c r="AT371" s="3"/>
    </row>
    <row r="372" spans="1:46" hidden="1" x14ac:dyDescent="0.25">
      <c r="A372" s="122"/>
      <c r="B372" s="74" t="s">
        <v>33</v>
      </c>
      <c r="C372" s="122"/>
      <c r="D372" s="122" t="s">
        <v>21</v>
      </c>
      <c r="E372" s="28"/>
      <c r="F372" s="29"/>
      <c r="G372" s="123"/>
      <c r="H372" s="122"/>
      <c r="I372" s="73">
        <v>6</v>
      </c>
      <c r="J372" s="43">
        <v>1</v>
      </c>
      <c r="K372" s="123">
        <v>2</v>
      </c>
      <c r="L372" s="51">
        <v>45.9</v>
      </c>
      <c r="M372" s="15">
        <v>34038</v>
      </c>
      <c r="N372" s="50">
        <v>46272.93</v>
      </c>
      <c r="O372" s="102">
        <f>Проценты!$C$6</f>
        <v>0.99000000000800004</v>
      </c>
      <c r="P372" s="105">
        <f>Проценты!$C$7</f>
        <v>9.9999999920001807E-3</v>
      </c>
      <c r="Q372" s="18">
        <f t="shared" si="341"/>
        <v>2123927.4900000002</v>
      </c>
      <c r="R372" s="18">
        <f t="shared" si="342"/>
        <v>1546720.76</v>
      </c>
      <c r="S372" s="18">
        <f t="shared" si="343"/>
        <v>15623.44</v>
      </c>
      <c r="T372" s="18">
        <f t="shared" si="344"/>
        <v>561583.29</v>
      </c>
      <c r="U372" s="51">
        <v>0</v>
      </c>
      <c r="V372" s="10">
        <v>44561</v>
      </c>
      <c r="W372" s="122"/>
      <c r="X372" s="122" t="s">
        <v>169</v>
      </c>
      <c r="Y372" s="122"/>
      <c r="Z372" s="122"/>
      <c r="AA372" s="122"/>
      <c r="AB372" s="122"/>
      <c r="AC372" s="122"/>
      <c r="AD372" s="9">
        <f t="shared" si="345"/>
        <v>0</v>
      </c>
      <c r="AE372" s="9">
        <f t="shared" si="346"/>
        <v>0</v>
      </c>
      <c r="AF372" s="9">
        <f t="shared" si="347"/>
        <v>45.9</v>
      </c>
      <c r="AG372" s="9">
        <f t="shared" si="348"/>
        <v>2123927.4900000002</v>
      </c>
      <c r="AH372" s="122"/>
      <c r="AI372" s="122"/>
      <c r="AJ372" s="122"/>
      <c r="AK372" s="122"/>
      <c r="AL372" s="122"/>
      <c r="AM372" s="125"/>
      <c r="AN372" s="122"/>
      <c r="AO372" s="122"/>
      <c r="AP372" s="122"/>
      <c r="AQ372" s="122"/>
      <c r="AR372" s="122"/>
      <c r="AS372" s="122"/>
      <c r="AT372" s="3"/>
    </row>
    <row r="373" spans="1:46" hidden="1" x14ac:dyDescent="0.25">
      <c r="A373" s="122"/>
      <c r="B373" s="74" t="s">
        <v>45</v>
      </c>
      <c r="C373" s="6" t="s">
        <v>20</v>
      </c>
      <c r="D373" s="122"/>
      <c r="E373" s="28"/>
      <c r="F373" s="29"/>
      <c r="G373" s="123"/>
      <c r="H373" s="122"/>
      <c r="I373" s="73">
        <v>1</v>
      </c>
      <c r="J373" s="43">
        <v>1</v>
      </c>
      <c r="K373" s="123">
        <v>1</v>
      </c>
      <c r="L373" s="51">
        <v>8.6999999999999993</v>
      </c>
      <c r="M373" s="15">
        <v>34038</v>
      </c>
      <c r="N373" s="50">
        <v>46272.93</v>
      </c>
      <c r="O373" s="102">
        <f>Проценты!$C$6</f>
        <v>0.99000000000800004</v>
      </c>
      <c r="P373" s="105">
        <f>Проценты!$C$7</f>
        <v>9.9999999920001807E-3</v>
      </c>
      <c r="Q373" s="18">
        <f t="shared" si="341"/>
        <v>402574.49</v>
      </c>
      <c r="R373" s="18">
        <f t="shared" si="342"/>
        <v>293169.28999999998</v>
      </c>
      <c r="S373" s="18">
        <f t="shared" si="343"/>
        <v>2961.31</v>
      </c>
      <c r="T373" s="18">
        <f t="shared" si="344"/>
        <v>106443.89</v>
      </c>
      <c r="U373" s="51">
        <v>0</v>
      </c>
      <c r="V373" s="10">
        <v>44561</v>
      </c>
      <c r="W373" s="122" t="s">
        <v>63</v>
      </c>
      <c r="X373" s="122"/>
      <c r="Y373" s="122"/>
      <c r="Z373" s="122"/>
      <c r="AA373" s="122"/>
      <c r="AB373" s="122"/>
      <c r="AC373" s="122"/>
      <c r="AD373" s="9">
        <f t="shared" si="345"/>
        <v>8.6999999999999993</v>
      </c>
      <c r="AE373" s="9">
        <f t="shared" si="346"/>
        <v>402574.49</v>
      </c>
      <c r="AF373" s="9">
        <f t="shared" si="347"/>
        <v>0</v>
      </c>
      <c r="AG373" s="9">
        <f t="shared" si="348"/>
        <v>0</v>
      </c>
      <c r="AH373" s="122"/>
      <c r="AI373" s="122"/>
      <c r="AJ373" s="122"/>
      <c r="AK373" s="122"/>
      <c r="AL373" s="122"/>
      <c r="AM373" s="125"/>
      <c r="AN373" s="122"/>
      <c r="AO373" s="122"/>
      <c r="AP373" s="122"/>
      <c r="AQ373" s="122"/>
      <c r="AR373" s="122"/>
      <c r="AS373" s="122"/>
      <c r="AT373" s="3"/>
    </row>
    <row r="374" spans="1:46" hidden="1" x14ac:dyDescent="0.25">
      <c r="A374" s="122"/>
      <c r="B374" s="74" t="s">
        <v>46</v>
      </c>
      <c r="C374" s="6" t="s">
        <v>20</v>
      </c>
      <c r="D374" s="122"/>
      <c r="E374" s="28"/>
      <c r="F374" s="29"/>
      <c r="G374" s="123"/>
      <c r="H374" s="122"/>
      <c r="I374" s="73">
        <v>2</v>
      </c>
      <c r="J374" s="43">
        <v>1</v>
      </c>
      <c r="K374" s="123">
        <v>1</v>
      </c>
      <c r="L374" s="51">
        <v>8.3000000000000007</v>
      </c>
      <c r="M374" s="15">
        <v>34038</v>
      </c>
      <c r="N374" s="50">
        <v>46272.93</v>
      </c>
      <c r="O374" s="102">
        <f>Проценты!$C$6</f>
        <v>0.99000000000800004</v>
      </c>
      <c r="P374" s="105">
        <f>Проценты!$C$7</f>
        <v>9.9999999920001807E-3</v>
      </c>
      <c r="Q374" s="18">
        <f t="shared" si="341"/>
        <v>384065.32</v>
      </c>
      <c r="R374" s="18">
        <f t="shared" si="342"/>
        <v>279690.25</v>
      </c>
      <c r="S374" s="18">
        <f t="shared" si="343"/>
        <v>2825.15</v>
      </c>
      <c r="T374" s="18">
        <f t="shared" si="344"/>
        <v>101549.92</v>
      </c>
      <c r="U374" s="51">
        <v>0</v>
      </c>
      <c r="V374" s="10">
        <v>44561</v>
      </c>
      <c r="W374" s="122" t="s">
        <v>63</v>
      </c>
      <c r="X374" s="122"/>
      <c r="Y374" s="122"/>
      <c r="Z374" s="122"/>
      <c r="AA374" s="122"/>
      <c r="AB374" s="122"/>
      <c r="AC374" s="122"/>
      <c r="AD374" s="9">
        <f t="shared" si="345"/>
        <v>8.3000000000000007</v>
      </c>
      <c r="AE374" s="9">
        <f t="shared" si="346"/>
        <v>384065.32</v>
      </c>
      <c r="AF374" s="9">
        <f t="shared" si="347"/>
        <v>0</v>
      </c>
      <c r="AG374" s="9">
        <f t="shared" si="348"/>
        <v>0</v>
      </c>
      <c r="AH374" s="122"/>
      <c r="AI374" s="122"/>
      <c r="AJ374" s="122"/>
      <c r="AK374" s="122"/>
      <c r="AL374" s="122"/>
      <c r="AM374" s="125"/>
      <c r="AN374" s="122"/>
      <c r="AO374" s="122"/>
      <c r="AP374" s="122"/>
      <c r="AQ374" s="122"/>
      <c r="AR374" s="122"/>
      <c r="AS374" s="122"/>
      <c r="AT374" s="3"/>
    </row>
    <row r="375" spans="1:46" hidden="1" x14ac:dyDescent="0.25">
      <c r="A375" s="122"/>
      <c r="B375" s="74" t="s">
        <v>48</v>
      </c>
      <c r="C375" s="6" t="s">
        <v>20</v>
      </c>
      <c r="D375" s="122"/>
      <c r="E375" s="28"/>
      <c r="F375" s="29"/>
      <c r="G375" s="123"/>
      <c r="H375" s="122"/>
      <c r="I375" s="73">
        <v>1</v>
      </c>
      <c r="J375" s="43">
        <v>1</v>
      </c>
      <c r="K375" s="123">
        <v>1</v>
      </c>
      <c r="L375" s="51">
        <v>32.6</v>
      </c>
      <c r="M375" s="15">
        <v>34038</v>
      </c>
      <c r="N375" s="50">
        <v>46272.93</v>
      </c>
      <c r="O375" s="102">
        <f>Проценты!$C$6</f>
        <v>0.99000000000800004</v>
      </c>
      <c r="P375" s="105">
        <f>Проценты!$C$7</f>
        <v>9.9999999920001807E-3</v>
      </c>
      <c r="Q375" s="18">
        <f t="shared" si="341"/>
        <v>1508497.52</v>
      </c>
      <c r="R375" s="18">
        <f t="shared" si="342"/>
        <v>1098542.4099999999</v>
      </c>
      <c r="S375" s="18">
        <f t="shared" si="343"/>
        <v>11096.39</v>
      </c>
      <c r="T375" s="18">
        <f t="shared" si="344"/>
        <v>398858.72</v>
      </c>
      <c r="U375" s="51">
        <v>0</v>
      </c>
      <c r="V375" s="10">
        <v>44561</v>
      </c>
      <c r="W375" s="122" t="s">
        <v>63</v>
      </c>
      <c r="X375" s="122"/>
      <c r="Y375" s="122"/>
      <c r="Z375" s="122"/>
      <c r="AA375" s="122"/>
      <c r="AB375" s="122"/>
      <c r="AC375" s="122"/>
      <c r="AD375" s="9">
        <f t="shared" si="345"/>
        <v>32.6</v>
      </c>
      <c r="AE375" s="9">
        <f t="shared" si="346"/>
        <v>1508497.52</v>
      </c>
      <c r="AF375" s="9">
        <f t="shared" si="347"/>
        <v>0</v>
      </c>
      <c r="AG375" s="9">
        <f t="shared" si="348"/>
        <v>0</v>
      </c>
      <c r="AH375" s="122"/>
      <c r="AI375" s="122"/>
      <c r="AJ375" s="122"/>
      <c r="AK375" s="122"/>
      <c r="AL375" s="122"/>
      <c r="AM375" s="125"/>
      <c r="AN375" s="122"/>
      <c r="AO375" s="122"/>
      <c r="AP375" s="122"/>
      <c r="AQ375" s="122"/>
      <c r="AR375" s="122"/>
      <c r="AS375" s="122"/>
      <c r="AT375" s="3"/>
    </row>
    <row r="376" spans="1:46" hidden="1" x14ac:dyDescent="0.25">
      <c r="A376" s="122"/>
      <c r="B376" s="74" t="s">
        <v>118</v>
      </c>
      <c r="C376" s="6" t="s">
        <v>20</v>
      </c>
      <c r="D376" s="122"/>
      <c r="E376" s="28"/>
      <c r="F376" s="29"/>
      <c r="G376" s="123"/>
      <c r="H376" s="122"/>
      <c r="I376" s="73">
        <v>1</v>
      </c>
      <c r="J376" s="43">
        <v>1</v>
      </c>
      <c r="K376" s="123">
        <v>1</v>
      </c>
      <c r="L376" s="51">
        <v>15.9</v>
      </c>
      <c r="M376" s="15">
        <v>34038</v>
      </c>
      <c r="N376" s="50">
        <v>46272.93</v>
      </c>
      <c r="O376" s="102">
        <f>Проценты!$C$6</f>
        <v>0.99000000000800004</v>
      </c>
      <c r="P376" s="105">
        <f>Проценты!$C$7</f>
        <v>9.9999999920001807E-3</v>
      </c>
      <c r="Q376" s="18">
        <f t="shared" si="341"/>
        <v>735739.59</v>
      </c>
      <c r="R376" s="18">
        <f t="shared" si="342"/>
        <v>535792.16</v>
      </c>
      <c r="S376" s="18">
        <f t="shared" si="343"/>
        <v>5412.04</v>
      </c>
      <c r="T376" s="18">
        <f t="shared" si="344"/>
        <v>194535.39</v>
      </c>
      <c r="U376" s="51">
        <v>0</v>
      </c>
      <c r="V376" s="10">
        <v>44561</v>
      </c>
      <c r="W376" s="122" t="s">
        <v>63</v>
      </c>
      <c r="X376" s="122"/>
      <c r="Y376" s="122"/>
      <c r="Z376" s="122"/>
      <c r="AA376" s="122"/>
      <c r="AB376" s="122"/>
      <c r="AC376" s="122"/>
      <c r="AD376" s="9">
        <f t="shared" si="345"/>
        <v>15.9</v>
      </c>
      <c r="AE376" s="9">
        <f t="shared" si="346"/>
        <v>735739.59</v>
      </c>
      <c r="AF376" s="9">
        <f t="shared" si="347"/>
        <v>0</v>
      </c>
      <c r="AG376" s="9">
        <f t="shared" si="348"/>
        <v>0</v>
      </c>
      <c r="AH376" s="122"/>
      <c r="AI376" s="122"/>
      <c r="AJ376" s="122"/>
      <c r="AK376" s="122"/>
      <c r="AL376" s="122"/>
      <c r="AM376" s="125"/>
      <c r="AN376" s="122"/>
      <c r="AO376" s="122"/>
      <c r="AP376" s="122"/>
      <c r="AQ376" s="122"/>
      <c r="AR376" s="122"/>
      <c r="AS376" s="122"/>
      <c r="AT376" s="3"/>
    </row>
    <row r="377" spans="1:46" hidden="1" x14ac:dyDescent="0.25">
      <c r="A377" s="122"/>
      <c r="B377" s="74" t="s">
        <v>119</v>
      </c>
      <c r="C377" s="122"/>
      <c r="D377" s="122" t="s">
        <v>21</v>
      </c>
      <c r="E377" s="28"/>
      <c r="F377" s="29"/>
      <c r="G377" s="123"/>
      <c r="H377" s="122"/>
      <c r="I377" s="73">
        <v>5</v>
      </c>
      <c r="J377" s="43">
        <v>1</v>
      </c>
      <c r="K377" s="123">
        <v>2</v>
      </c>
      <c r="L377" s="51">
        <v>45.8</v>
      </c>
      <c r="M377" s="15">
        <v>34038</v>
      </c>
      <c r="N377" s="50">
        <v>46272.93</v>
      </c>
      <c r="O377" s="102">
        <f>Проценты!$C$6</f>
        <v>0.99000000000800004</v>
      </c>
      <c r="P377" s="105">
        <f>Проценты!$C$7</f>
        <v>9.9999999920001807E-3</v>
      </c>
      <c r="Q377" s="18">
        <f t="shared" si="341"/>
        <v>2119300.19</v>
      </c>
      <c r="R377" s="18">
        <f t="shared" si="342"/>
        <v>1543351</v>
      </c>
      <c r="S377" s="18">
        <f t="shared" si="343"/>
        <v>15589.4</v>
      </c>
      <c r="T377" s="18">
        <f t="shared" si="344"/>
        <v>560359.79</v>
      </c>
      <c r="U377" s="51">
        <v>0</v>
      </c>
      <c r="V377" s="10">
        <v>44561</v>
      </c>
      <c r="W377" s="122"/>
      <c r="X377" s="122" t="s">
        <v>169</v>
      </c>
      <c r="Y377" s="122"/>
      <c r="Z377" s="122"/>
      <c r="AA377" s="122"/>
      <c r="AB377" s="122"/>
      <c r="AC377" s="122"/>
      <c r="AD377" s="9">
        <f t="shared" si="345"/>
        <v>0</v>
      </c>
      <c r="AE377" s="9">
        <f t="shared" si="346"/>
        <v>0</v>
      </c>
      <c r="AF377" s="9">
        <f t="shared" si="347"/>
        <v>45.8</v>
      </c>
      <c r="AG377" s="9">
        <f t="shared" si="348"/>
        <v>2119300.19</v>
      </c>
      <c r="AH377" s="122"/>
      <c r="AI377" s="122"/>
      <c r="AJ377" s="122"/>
      <c r="AK377" s="122"/>
      <c r="AL377" s="122"/>
      <c r="AM377" s="125"/>
      <c r="AN377" s="122"/>
      <c r="AO377" s="122"/>
      <c r="AP377" s="122"/>
      <c r="AQ377" s="122"/>
      <c r="AR377" s="122"/>
      <c r="AS377" s="122"/>
      <c r="AT377" s="3"/>
    </row>
    <row r="378" spans="1:46" hidden="1" x14ac:dyDescent="0.25">
      <c r="A378" s="122"/>
      <c r="B378" s="74" t="s">
        <v>120</v>
      </c>
      <c r="C378" s="6" t="s">
        <v>20</v>
      </c>
      <c r="D378" s="122"/>
      <c r="E378" s="28"/>
      <c r="F378" s="29"/>
      <c r="G378" s="123"/>
      <c r="H378" s="122"/>
      <c r="I378" s="73">
        <v>1</v>
      </c>
      <c r="J378" s="43">
        <v>1</v>
      </c>
      <c r="K378" s="123">
        <v>1</v>
      </c>
      <c r="L378" s="51">
        <v>19.899999999999999</v>
      </c>
      <c r="M378" s="15">
        <v>34038</v>
      </c>
      <c r="N378" s="50">
        <v>46272.93</v>
      </c>
      <c r="O378" s="102">
        <f>Проценты!$C$6</f>
        <v>0.99000000000800004</v>
      </c>
      <c r="P378" s="105">
        <f>Проценты!$C$7</f>
        <v>9.9999999920001807E-3</v>
      </c>
      <c r="Q378" s="18">
        <f t="shared" si="341"/>
        <v>920831.31</v>
      </c>
      <c r="R378" s="18">
        <f t="shared" si="342"/>
        <v>670582.64</v>
      </c>
      <c r="S378" s="18">
        <f t="shared" si="343"/>
        <v>6773.56</v>
      </c>
      <c r="T378" s="18">
        <f t="shared" si="344"/>
        <v>243475.11</v>
      </c>
      <c r="U378" s="51">
        <v>0</v>
      </c>
      <c r="V378" s="10">
        <v>44561</v>
      </c>
      <c r="W378" s="122" t="s">
        <v>63</v>
      </c>
      <c r="X378" s="122"/>
      <c r="Y378" s="122"/>
      <c r="Z378" s="122"/>
      <c r="AA378" s="122"/>
      <c r="AB378" s="122"/>
      <c r="AC378" s="122"/>
      <c r="AD378" s="9">
        <f t="shared" si="345"/>
        <v>19.899999999999999</v>
      </c>
      <c r="AE378" s="9">
        <f t="shared" si="346"/>
        <v>920831.31</v>
      </c>
      <c r="AF378" s="9">
        <f t="shared" si="347"/>
        <v>0</v>
      </c>
      <c r="AG378" s="9">
        <f t="shared" si="348"/>
        <v>0</v>
      </c>
      <c r="AH378" s="122"/>
      <c r="AI378" s="122"/>
      <c r="AJ378" s="122"/>
      <c r="AK378" s="122"/>
      <c r="AL378" s="122"/>
      <c r="AM378" s="125"/>
      <c r="AN378" s="122"/>
      <c r="AO378" s="122"/>
      <c r="AP378" s="122"/>
      <c r="AQ378" s="122"/>
      <c r="AR378" s="122"/>
      <c r="AS378" s="122"/>
      <c r="AT378" s="3"/>
    </row>
    <row r="379" spans="1:46" hidden="1" x14ac:dyDescent="0.25">
      <c r="A379" s="122"/>
      <c r="B379" s="74" t="s">
        <v>121</v>
      </c>
      <c r="C379" s="6" t="s">
        <v>20</v>
      </c>
      <c r="D379" s="122"/>
      <c r="E379" s="28"/>
      <c r="F379" s="29"/>
      <c r="G379" s="123"/>
      <c r="H379" s="122"/>
      <c r="I379" s="73">
        <v>2</v>
      </c>
      <c r="J379" s="43">
        <v>1</v>
      </c>
      <c r="K379" s="123">
        <v>1</v>
      </c>
      <c r="L379" s="51">
        <v>15.8</v>
      </c>
      <c r="M379" s="15">
        <v>34038</v>
      </c>
      <c r="N379" s="50">
        <v>46272.93</v>
      </c>
      <c r="O379" s="102">
        <f>Проценты!$C$6</f>
        <v>0.99000000000800004</v>
      </c>
      <c r="P379" s="105">
        <f>Проценты!$C$7</f>
        <v>9.9999999920001807E-3</v>
      </c>
      <c r="Q379" s="18">
        <f t="shared" si="341"/>
        <v>731112.29</v>
      </c>
      <c r="R379" s="18">
        <f t="shared" si="342"/>
        <v>532422.40000000002</v>
      </c>
      <c r="S379" s="18">
        <f t="shared" si="343"/>
        <v>5378</v>
      </c>
      <c r="T379" s="18">
        <f t="shared" si="344"/>
        <v>193311.89</v>
      </c>
      <c r="U379" s="51">
        <v>0</v>
      </c>
      <c r="V379" s="10">
        <v>44561</v>
      </c>
      <c r="W379" s="122" t="s">
        <v>63</v>
      </c>
      <c r="X379" s="122"/>
      <c r="Y379" s="122"/>
      <c r="Z379" s="122"/>
      <c r="AA379" s="122"/>
      <c r="AB379" s="122"/>
      <c r="AC379" s="122"/>
      <c r="AD379" s="9">
        <f t="shared" si="345"/>
        <v>15.8</v>
      </c>
      <c r="AE379" s="9">
        <f t="shared" si="346"/>
        <v>731112.29</v>
      </c>
      <c r="AF379" s="9">
        <f t="shared" si="347"/>
        <v>0</v>
      </c>
      <c r="AG379" s="9">
        <f t="shared" si="348"/>
        <v>0</v>
      </c>
      <c r="AH379" s="122"/>
      <c r="AI379" s="122"/>
      <c r="AJ379" s="122"/>
      <c r="AK379" s="122"/>
      <c r="AL379" s="122"/>
      <c r="AM379" s="125"/>
      <c r="AN379" s="122"/>
      <c r="AO379" s="122"/>
      <c r="AP379" s="122"/>
      <c r="AQ379" s="122"/>
      <c r="AR379" s="122"/>
      <c r="AS379" s="122"/>
      <c r="AT379" s="3"/>
    </row>
    <row r="380" spans="1:46" s="20" customFormat="1" x14ac:dyDescent="0.25">
      <c r="A380" s="11">
        <v>6</v>
      </c>
      <c r="B380" s="12" t="s">
        <v>170</v>
      </c>
      <c r="C380" s="11"/>
      <c r="D380" s="11"/>
      <c r="E380" s="22">
        <v>12</v>
      </c>
      <c r="F380" s="39">
        <v>898.5</v>
      </c>
      <c r="G380" s="26">
        <v>0</v>
      </c>
      <c r="H380" s="11">
        <v>0</v>
      </c>
      <c r="I380" s="24">
        <f>SUM(I381:I392)</f>
        <v>23</v>
      </c>
      <c r="J380" s="24">
        <f t="shared" ref="J380:L380" si="349">SUM(J381:J392)</f>
        <v>12</v>
      </c>
      <c r="K380" s="24">
        <f t="shared" si="349"/>
        <v>32</v>
      </c>
      <c r="L380" s="23">
        <f t="shared" si="349"/>
        <v>898.5</v>
      </c>
      <c r="M380" s="15">
        <v>34038</v>
      </c>
      <c r="N380" s="50">
        <v>46272.93</v>
      </c>
      <c r="O380" s="102">
        <f>Проценты!$C$6</f>
        <v>0.99000000000800004</v>
      </c>
      <c r="P380" s="105">
        <f>Проценты!$C$7</f>
        <v>9.9999999920001807E-3</v>
      </c>
      <c r="Q380" s="23">
        <f t="shared" ref="Q380:U380" si="350">SUM(Q381:Q392)</f>
        <v>41576227.600000001</v>
      </c>
      <c r="R380" s="23">
        <f t="shared" si="350"/>
        <v>30277311.57</v>
      </c>
      <c r="S380" s="23">
        <f t="shared" si="350"/>
        <v>305831.43</v>
      </c>
      <c r="T380" s="23">
        <f t="shared" si="350"/>
        <v>10993084.6</v>
      </c>
      <c r="U380" s="23">
        <f t="shared" si="350"/>
        <v>0</v>
      </c>
      <c r="V380" s="10">
        <v>44561</v>
      </c>
      <c r="W380" s="11"/>
      <c r="X380" s="11"/>
      <c r="Y380" s="11"/>
      <c r="Z380" s="11"/>
      <c r="AA380" s="11"/>
      <c r="AB380" s="11"/>
      <c r="AC380" s="11"/>
      <c r="AD380" s="40">
        <f t="shared" ref="AD380:AP380" si="351">SUM(AD381:AD392)</f>
        <v>898.5</v>
      </c>
      <c r="AE380" s="40">
        <f t="shared" si="351"/>
        <v>41576227.600000001</v>
      </c>
      <c r="AF380" s="40">
        <f t="shared" si="351"/>
        <v>0</v>
      </c>
      <c r="AG380" s="40">
        <f t="shared" si="351"/>
        <v>0</v>
      </c>
      <c r="AH380" s="40">
        <f t="shared" si="351"/>
        <v>0</v>
      </c>
      <c r="AI380" s="40">
        <f t="shared" si="351"/>
        <v>0</v>
      </c>
      <c r="AJ380" s="40">
        <f t="shared" si="351"/>
        <v>0</v>
      </c>
      <c r="AK380" s="40">
        <f t="shared" si="351"/>
        <v>0</v>
      </c>
      <c r="AL380" s="40">
        <f t="shared" si="351"/>
        <v>0</v>
      </c>
      <c r="AM380" s="40">
        <f t="shared" si="351"/>
        <v>0</v>
      </c>
      <c r="AN380" s="40">
        <f t="shared" si="351"/>
        <v>0</v>
      </c>
      <c r="AO380" s="40">
        <f t="shared" si="351"/>
        <v>0</v>
      </c>
      <c r="AP380" s="40">
        <f t="shared" si="351"/>
        <v>0</v>
      </c>
      <c r="AQ380" s="11"/>
      <c r="AR380" s="11"/>
      <c r="AS380" s="11"/>
    </row>
    <row r="381" spans="1:46" hidden="1" x14ac:dyDescent="0.25">
      <c r="A381" s="122"/>
      <c r="B381" s="74" t="s">
        <v>14</v>
      </c>
      <c r="C381" s="6" t="s">
        <v>20</v>
      </c>
      <c r="D381" s="122"/>
      <c r="E381" s="28"/>
      <c r="F381" s="29"/>
      <c r="G381" s="123"/>
      <c r="H381" s="122"/>
      <c r="I381" s="35">
        <v>1</v>
      </c>
      <c r="J381" s="43">
        <v>1</v>
      </c>
      <c r="K381" s="123">
        <v>2</v>
      </c>
      <c r="L381" s="9">
        <v>63</v>
      </c>
      <c r="M381" s="15">
        <v>34038</v>
      </c>
      <c r="N381" s="50">
        <v>46272.93</v>
      </c>
      <c r="O381" s="102">
        <f>Проценты!$C$6</f>
        <v>0.99000000000800004</v>
      </c>
      <c r="P381" s="105">
        <f>Проценты!$C$7</f>
        <v>9.9999999920001807E-3</v>
      </c>
      <c r="Q381" s="18">
        <f t="shared" ref="Q381:Q392" si="352">L381*N381</f>
        <v>2915194.59</v>
      </c>
      <c r="R381" s="18">
        <f t="shared" ref="R381:R392" si="353">IF(N381&lt;M381,(L381*M381*O381)*N381/M381,L381*M381*O381)</f>
        <v>2122950.06</v>
      </c>
      <c r="S381" s="18">
        <f t="shared" ref="S381:S392" si="354">IF(N381&lt;M381,(L381*M381*P381)*N381/M381,L381*M381*P381)</f>
        <v>21443.94</v>
      </c>
      <c r="T381" s="18">
        <f t="shared" ref="T381:T392" si="355">Q381-R381-S381-U381</f>
        <v>770800.59</v>
      </c>
      <c r="U381" s="51">
        <v>0</v>
      </c>
      <c r="V381" s="10">
        <v>44561</v>
      </c>
      <c r="W381" s="122" t="s">
        <v>63</v>
      </c>
      <c r="X381" s="122"/>
      <c r="Y381" s="122"/>
      <c r="Z381" s="122"/>
      <c r="AA381" s="122"/>
      <c r="AB381" s="122"/>
      <c r="AC381" s="122"/>
      <c r="AD381" s="9">
        <f t="shared" si="314"/>
        <v>63</v>
      </c>
      <c r="AE381" s="9">
        <f t="shared" ref="AE381:AE392" si="356">IF(W381&gt;0,Q381,0)</f>
        <v>2915194.59</v>
      </c>
      <c r="AF381" s="9">
        <f t="shared" si="316"/>
        <v>0</v>
      </c>
      <c r="AG381" s="9">
        <f t="shared" ref="AG381:AG392" si="357">IF(X381&gt;0,Q381,0)</f>
        <v>0</v>
      </c>
      <c r="AH381" s="122"/>
      <c r="AI381" s="122"/>
      <c r="AJ381" s="122"/>
      <c r="AK381" s="122"/>
      <c r="AL381" s="122"/>
      <c r="AM381" s="125"/>
      <c r="AN381" s="122"/>
      <c r="AO381" s="122"/>
      <c r="AP381" s="122"/>
      <c r="AQ381" s="122"/>
      <c r="AR381" s="122"/>
      <c r="AS381" s="122"/>
      <c r="AT381" s="3"/>
    </row>
    <row r="382" spans="1:46" hidden="1" x14ac:dyDescent="0.25">
      <c r="A382" s="122"/>
      <c r="B382" s="74" t="s">
        <v>15</v>
      </c>
      <c r="C382" s="6" t="s">
        <v>20</v>
      </c>
      <c r="D382" s="122"/>
      <c r="E382" s="28"/>
      <c r="F382" s="29"/>
      <c r="G382" s="123"/>
      <c r="H382" s="122"/>
      <c r="I382" s="35">
        <v>1</v>
      </c>
      <c r="J382" s="43">
        <v>1</v>
      </c>
      <c r="K382" s="123">
        <v>3</v>
      </c>
      <c r="L382" s="9">
        <v>80.099999999999994</v>
      </c>
      <c r="M382" s="15">
        <v>34038</v>
      </c>
      <c r="N382" s="50">
        <v>46272.93</v>
      </c>
      <c r="O382" s="102">
        <f>Проценты!$C$6</f>
        <v>0.99000000000800004</v>
      </c>
      <c r="P382" s="105">
        <f>Проценты!$C$7</f>
        <v>9.9999999920001807E-3</v>
      </c>
      <c r="Q382" s="18">
        <f t="shared" si="352"/>
        <v>3706461.69</v>
      </c>
      <c r="R382" s="18">
        <f t="shared" si="353"/>
        <v>2699179.36</v>
      </c>
      <c r="S382" s="18">
        <f t="shared" si="354"/>
        <v>27264.44</v>
      </c>
      <c r="T382" s="18">
        <f t="shared" si="355"/>
        <v>980017.89</v>
      </c>
      <c r="U382" s="51">
        <v>0</v>
      </c>
      <c r="V382" s="10">
        <v>44561</v>
      </c>
      <c r="W382" s="122" t="s">
        <v>63</v>
      </c>
      <c r="X382" s="122"/>
      <c r="Y382" s="122"/>
      <c r="Z382" s="122"/>
      <c r="AA382" s="122"/>
      <c r="AB382" s="122"/>
      <c r="AC382" s="122"/>
      <c r="AD382" s="9">
        <f t="shared" si="314"/>
        <v>80.099999999999994</v>
      </c>
      <c r="AE382" s="9">
        <f t="shared" si="356"/>
        <v>3706461.69</v>
      </c>
      <c r="AF382" s="9">
        <f t="shared" si="316"/>
        <v>0</v>
      </c>
      <c r="AG382" s="9">
        <f t="shared" si="357"/>
        <v>0</v>
      </c>
      <c r="AH382" s="122"/>
      <c r="AI382" s="122"/>
      <c r="AJ382" s="122"/>
      <c r="AK382" s="122"/>
      <c r="AL382" s="122"/>
      <c r="AM382" s="125"/>
      <c r="AN382" s="122"/>
      <c r="AO382" s="122"/>
      <c r="AP382" s="122"/>
      <c r="AQ382" s="122"/>
      <c r="AR382" s="122"/>
      <c r="AS382" s="122"/>
      <c r="AT382" s="3"/>
    </row>
    <row r="383" spans="1:46" hidden="1" x14ac:dyDescent="0.25">
      <c r="A383" s="122"/>
      <c r="B383" s="74" t="s">
        <v>16</v>
      </c>
      <c r="C383" s="6" t="s">
        <v>20</v>
      </c>
      <c r="D383" s="122"/>
      <c r="E383" s="28"/>
      <c r="F383" s="29"/>
      <c r="G383" s="123"/>
      <c r="H383" s="122"/>
      <c r="I383" s="35">
        <v>1</v>
      </c>
      <c r="J383" s="43">
        <v>1</v>
      </c>
      <c r="K383" s="123">
        <v>3</v>
      </c>
      <c r="L383" s="9">
        <v>83.2</v>
      </c>
      <c r="M383" s="15">
        <v>34038</v>
      </c>
      <c r="N383" s="50">
        <v>46272.93</v>
      </c>
      <c r="O383" s="102">
        <f>Проценты!$C$6</f>
        <v>0.99000000000800004</v>
      </c>
      <c r="P383" s="105">
        <f>Проценты!$C$7</f>
        <v>9.9999999920001807E-3</v>
      </c>
      <c r="Q383" s="18">
        <f t="shared" si="352"/>
        <v>3849907.78</v>
      </c>
      <c r="R383" s="18">
        <f t="shared" si="353"/>
        <v>2803641.98</v>
      </c>
      <c r="S383" s="18">
        <f t="shared" si="354"/>
        <v>28319.62</v>
      </c>
      <c r="T383" s="18">
        <f t="shared" si="355"/>
        <v>1017946.18</v>
      </c>
      <c r="U383" s="51">
        <v>0</v>
      </c>
      <c r="V383" s="10">
        <v>44561</v>
      </c>
      <c r="W383" s="122" t="s">
        <v>63</v>
      </c>
      <c r="X383" s="122"/>
      <c r="Y383" s="122"/>
      <c r="Z383" s="122"/>
      <c r="AA383" s="122"/>
      <c r="AB383" s="122"/>
      <c r="AC383" s="122"/>
      <c r="AD383" s="9">
        <f t="shared" si="314"/>
        <v>83.2</v>
      </c>
      <c r="AE383" s="9">
        <f t="shared" si="356"/>
        <v>3849907.78</v>
      </c>
      <c r="AF383" s="9">
        <f t="shared" si="316"/>
        <v>0</v>
      </c>
      <c r="AG383" s="9">
        <f t="shared" si="357"/>
        <v>0</v>
      </c>
      <c r="AH383" s="122"/>
      <c r="AI383" s="122"/>
      <c r="AJ383" s="122"/>
      <c r="AK383" s="122"/>
      <c r="AL383" s="122"/>
      <c r="AM383" s="125"/>
      <c r="AN383" s="122"/>
      <c r="AO383" s="122"/>
      <c r="AP383" s="122"/>
      <c r="AQ383" s="122"/>
      <c r="AR383" s="122"/>
      <c r="AS383" s="122"/>
      <c r="AT383" s="3"/>
    </row>
    <row r="384" spans="1:46" hidden="1" x14ac:dyDescent="0.25">
      <c r="A384" s="122"/>
      <c r="B384" s="74" t="s">
        <v>17</v>
      </c>
      <c r="C384" s="6" t="s">
        <v>20</v>
      </c>
      <c r="D384" s="122"/>
      <c r="E384" s="28"/>
      <c r="F384" s="29"/>
      <c r="G384" s="123"/>
      <c r="H384" s="122"/>
      <c r="I384" s="35">
        <v>1</v>
      </c>
      <c r="J384" s="43">
        <v>1</v>
      </c>
      <c r="K384" s="123">
        <v>2</v>
      </c>
      <c r="L384" s="9">
        <v>62.1</v>
      </c>
      <c r="M384" s="15">
        <v>34038</v>
      </c>
      <c r="N384" s="50">
        <v>46272.93</v>
      </c>
      <c r="O384" s="102">
        <f>Проценты!$C$6</f>
        <v>0.99000000000800004</v>
      </c>
      <c r="P384" s="105">
        <f>Проценты!$C$7</f>
        <v>9.9999999920001807E-3</v>
      </c>
      <c r="Q384" s="18">
        <f t="shared" si="352"/>
        <v>2873548.95</v>
      </c>
      <c r="R384" s="18">
        <f t="shared" si="353"/>
        <v>2092622.2</v>
      </c>
      <c r="S384" s="18">
        <f t="shared" si="354"/>
        <v>21137.599999999999</v>
      </c>
      <c r="T384" s="18">
        <f t="shared" si="355"/>
        <v>759789.15</v>
      </c>
      <c r="U384" s="51">
        <v>0</v>
      </c>
      <c r="V384" s="10">
        <v>44561</v>
      </c>
      <c r="W384" s="122" t="s">
        <v>63</v>
      </c>
      <c r="X384" s="122"/>
      <c r="Y384" s="122"/>
      <c r="Z384" s="122"/>
      <c r="AA384" s="122"/>
      <c r="AB384" s="122"/>
      <c r="AC384" s="122"/>
      <c r="AD384" s="9">
        <f t="shared" si="314"/>
        <v>62.1</v>
      </c>
      <c r="AE384" s="9">
        <f t="shared" si="356"/>
        <v>2873548.95</v>
      </c>
      <c r="AF384" s="9">
        <f t="shared" si="316"/>
        <v>0</v>
      </c>
      <c r="AG384" s="9">
        <f t="shared" si="357"/>
        <v>0</v>
      </c>
      <c r="AH384" s="122"/>
      <c r="AI384" s="122"/>
      <c r="AJ384" s="122"/>
      <c r="AK384" s="122"/>
      <c r="AL384" s="122"/>
      <c r="AM384" s="125"/>
      <c r="AN384" s="122"/>
      <c r="AO384" s="122"/>
      <c r="AP384" s="122"/>
      <c r="AQ384" s="122"/>
      <c r="AR384" s="122"/>
      <c r="AS384" s="122"/>
      <c r="AT384" s="3"/>
    </row>
    <row r="385" spans="1:46" hidden="1" x14ac:dyDescent="0.25">
      <c r="A385" s="122"/>
      <c r="B385" s="74" t="s">
        <v>18</v>
      </c>
      <c r="C385" s="6" t="s">
        <v>20</v>
      </c>
      <c r="D385" s="122"/>
      <c r="E385" s="28"/>
      <c r="F385" s="29"/>
      <c r="G385" s="123"/>
      <c r="H385" s="122"/>
      <c r="I385" s="35">
        <v>1</v>
      </c>
      <c r="J385" s="43">
        <v>1</v>
      </c>
      <c r="K385" s="123">
        <v>3</v>
      </c>
      <c r="L385" s="9">
        <v>80.400000000000006</v>
      </c>
      <c r="M385" s="15">
        <v>34038</v>
      </c>
      <c r="N385" s="50">
        <v>46272.93</v>
      </c>
      <c r="O385" s="102">
        <f>Проценты!$C$6</f>
        <v>0.99000000000800004</v>
      </c>
      <c r="P385" s="105">
        <f>Проценты!$C$7</f>
        <v>9.9999999920001807E-3</v>
      </c>
      <c r="Q385" s="18">
        <f t="shared" si="352"/>
        <v>3720343.57</v>
      </c>
      <c r="R385" s="18">
        <f t="shared" si="353"/>
        <v>2709288.65</v>
      </c>
      <c r="S385" s="18">
        <f t="shared" si="354"/>
        <v>27366.55</v>
      </c>
      <c r="T385" s="18">
        <f t="shared" si="355"/>
        <v>983688.37</v>
      </c>
      <c r="U385" s="51">
        <v>0</v>
      </c>
      <c r="V385" s="10">
        <v>44561</v>
      </c>
      <c r="W385" s="122" t="s">
        <v>63</v>
      </c>
      <c r="X385" s="122"/>
      <c r="Y385" s="122"/>
      <c r="Z385" s="122"/>
      <c r="AA385" s="122"/>
      <c r="AB385" s="122"/>
      <c r="AC385" s="122"/>
      <c r="AD385" s="9">
        <f t="shared" si="314"/>
        <v>80.400000000000006</v>
      </c>
      <c r="AE385" s="9">
        <f t="shared" si="356"/>
        <v>3720343.57</v>
      </c>
      <c r="AF385" s="9">
        <f t="shared" si="316"/>
        <v>0</v>
      </c>
      <c r="AG385" s="9">
        <f t="shared" si="357"/>
        <v>0</v>
      </c>
      <c r="AH385" s="122"/>
      <c r="AI385" s="122"/>
      <c r="AJ385" s="122"/>
      <c r="AK385" s="122"/>
      <c r="AL385" s="122"/>
      <c r="AM385" s="125"/>
      <c r="AN385" s="122"/>
      <c r="AO385" s="122"/>
      <c r="AP385" s="122"/>
      <c r="AQ385" s="122"/>
      <c r="AR385" s="122"/>
      <c r="AS385" s="122"/>
      <c r="AT385" s="3"/>
    </row>
    <row r="386" spans="1:46" hidden="1" x14ac:dyDescent="0.25">
      <c r="A386" s="122"/>
      <c r="B386" s="74" t="s">
        <v>19</v>
      </c>
      <c r="C386" s="6" t="s">
        <v>20</v>
      </c>
      <c r="D386" s="122"/>
      <c r="E386" s="28"/>
      <c r="F386" s="29"/>
      <c r="G386" s="123"/>
      <c r="H386" s="122"/>
      <c r="I386" s="35">
        <v>2</v>
      </c>
      <c r="J386" s="43">
        <v>1</v>
      </c>
      <c r="K386" s="123">
        <v>3</v>
      </c>
      <c r="L386" s="9">
        <v>83.4</v>
      </c>
      <c r="M386" s="15">
        <v>34038</v>
      </c>
      <c r="N386" s="50">
        <v>46272.93</v>
      </c>
      <c r="O386" s="102">
        <f>Проценты!$C$6</f>
        <v>0.99000000000800004</v>
      </c>
      <c r="P386" s="105">
        <f>Проценты!$C$7</f>
        <v>9.9999999920001807E-3</v>
      </c>
      <c r="Q386" s="18">
        <f t="shared" si="352"/>
        <v>3859162.36</v>
      </c>
      <c r="R386" s="18">
        <f t="shared" si="353"/>
        <v>2810381.51</v>
      </c>
      <c r="S386" s="18">
        <f t="shared" si="354"/>
        <v>28387.69</v>
      </c>
      <c r="T386" s="18">
        <f t="shared" si="355"/>
        <v>1020393.16</v>
      </c>
      <c r="U386" s="51">
        <v>0</v>
      </c>
      <c r="V386" s="10">
        <v>44561</v>
      </c>
      <c r="W386" s="122" t="s">
        <v>63</v>
      </c>
      <c r="X386" s="122"/>
      <c r="Y386" s="122"/>
      <c r="Z386" s="122"/>
      <c r="AA386" s="122"/>
      <c r="AB386" s="122"/>
      <c r="AC386" s="122"/>
      <c r="AD386" s="9">
        <f t="shared" si="314"/>
        <v>83.4</v>
      </c>
      <c r="AE386" s="9">
        <f t="shared" si="356"/>
        <v>3859162.36</v>
      </c>
      <c r="AF386" s="9">
        <f t="shared" si="316"/>
        <v>0</v>
      </c>
      <c r="AG386" s="9">
        <f t="shared" si="357"/>
        <v>0</v>
      </c>
      <c r="AH386" s="122"/>
      <c r="AI386" s="122"/>
      <c r="AJ386" s="122"/>
      <c r="AK386" s="122"/>
      <c r="AL386" s="122"/>
      <c r="AM386" s="125"/>
      <c r="AN386" s="122"/>
      <c r="AO386" s="122"/>
      <c r="AP386" s="122"/>
      <c r="AQ386" s="122"/>
      <c r="AR386" s="122"/>
      <c r="AS386" s="122"/>
      <c r="AT386" s="3"/>
    </row>
    <row r="387" spans="1:46" hidden="1" x14ac:dyDescent="0.25">
      <c r="A387" s="122"/>
      <c r="B387" s="74" t="s">
        <v>22</v>
      </c>
      <c r="C387" s="6" t="s">
        <v>20</v>
      </c>
      <c r="D387" s="122"/>
      <c r="E387" s="28"/>
      <c r="F387" s="29"/>
      <c r="G387" s="123"/>
      <c r="H387" s="122"/>
      <c r="I387" s="35">
        <v>3</v>
      </c>
      <c r="J387" s="43">
        <v>1</v>
      </c>
      <c r="K387" s="123">
        <v>3</v>
      </c>
      <c r="L387" s="9">
        <v>83.9</v>
      </c>
      <c r="M387" s="15">
        <v>34038</v>
      </c>
      <c r="N387" s="50">
        <v>46272.93</v>
      </c>
      <c r="O387" s="102">
        <f>Проценты!$C$6</f>
        <v>0.99000000000800004</v>
      </c>
      <c r="P387" s="105">
        <f>Проценты!$C$7</f>
        <v>9.9999999920001807E-3</v>
      </c>
      <c r="Q387" s="18">
        <f t="shared" si="352"/>
        <v>3882298.83</v>
      </c>
      <c r="R387" s="18">
        <f t="shared" si="353"/>
        <v>2827230.32</v>
      </c>
      <c r="S387" s="18">
        <f t="shared" si="354"/>
        <v>28557.88</v>
      </c>
      <c r="T387" s="18">
        <f t="shared" si="355"/>
        <v>1026510.63</v>
      </c>
      <c r="U387" s="51">
        <v>0</v>
      </c>
      <c r="V387" s="10">
        <v>44561</v>
      </c>
      <c r="W387" s="122" t="s">
        <v>63</v>
      </c>
      <c r="X387" s="122"/>
      <c r="Y387" s="122"/>
      <c r="Z387" s="122"/>
      <c r="AA387" s="122"/>
      <c r="AB387" s="122"/>
      <c r="AC387" s="122"/>
      <c r="AD387" s="9">
        <f t="shared" si="314"/>
        <v>83.9</v>
      </c>
      <c r="AE387" s="9">
        <f t="shared" si="356"/>
        <v>3882298.83</v>
      </c>
      <c r="AF387" s="9">
        <f t="shared" si="316"/>
        <v>0</v>
      </c>
      <c r="AG387" s="9">
        <f t="shared" si="357"/>
        <v>0</v>
      </c>
      <c r="AH387" s="122"/>
      <c r="AI387" s="122"/>
      <c r="AJ387" s="122"/>
      <c r="AK387" s="122"/>
      <c r="AL387" s="122"/>
      <c r="AM387" s="125"/>
      <c r="AN387" s="122"/>
      <c r="AO387" s="122"/>
      <c r="AP387" s="122"/>
      <c r="AQ387" s="122"/>
      <c r="AR387" s="122"/>
      <c r="AS387" s="122"/>
      <c r="AT387" s="3"/>
    </row>
    <row r="388" spans="1:46" hidden="1" x14ac:dyDescent="0.25">
      <c r="A388" s="122"/>
      <c r="B388" s="74" t="s">
        <v>23</v>
      </c>
      <c r="C388" s="6" t="s">
        <v>20</v>
      </c>
      <c r="D388" s="122"/>
      <c r="E388" s="28"/>
      <c r="F388" s="29"/>
      <c r="G388" s="123"/>
      <c r="H388" s="122"/>
      <c r="I388" s="35">
        <v>3</v>
      </c>
      <c r="J388" s="43">
        <v>1</v>
      </c>
      <c r="K388" s="123">
        <v>3</v>
      </c>
      <c r="L388" s="9">
        <v>79.8</v>
      </c>
      <c r="M388" s="15">
        <v>34038</v>
      </c>
      <c r="N388" s="50">
        <v>46272.93</v>
      </c>
      <c r="O388" s="102">
        <f>Проценты!$C$6</f>
        <v>0.99000000000800004</v>
      </c>
      <c r="P388" s="105">
        <f>Проценты!$C$7</f>
        <v>9.9999999920001807E-3</v>
      </c>
      <c r="Q388" s="18">
        <f t="shared" si="352"/>
        <v>3692579.81</v>
      </c>
      <c r="R388" s="18">
        <f t="shared" si="353"/>
        <v>2689070.08</v>
      </c>
      <c r="S388" s="18">
        <f t="shared" si="354"/>
        <v>27162.32</v>
      </c>
      <c r="T388" s="18">
        <f t="shared" si="355"/>
        <v>976347.41</v>
      </c>
      <c r="U388" s="51">
        <v>0</v>
      </c>
      <c r="V388" s="10">
        <v>44561</v>
      </c>
      <c r="W388" s="122" t="s">
        <v>63</v>
      </c>
      <c r="X388" s="122"/>
      <c r="Y388" s="122"/>
      <c r="Z388" s="122"/>
      <c r="AA388" s="122"/>
      <c r="AB388" s="122"/>
      <c r="AC388" s="122"/>
      <c r="AD388" s="9">
        <f t="shared" si="314"/>
        <v>79.8</v>
      </c>
      <c r="AE388" s="9">
        <f t="shared" si="356"/>
        <v>3692579.81</v>
      </c>
      <c r="AF388" s="9">
        <f t="shared" si="316"/>
        <v>0</v>
      </c>
      <c r="AG388" s="9">
        <f t="shared" si="357"/>
        <v>0</v>
      </c>
      <c r="AH388" s="122"/>
      <c r="AI388" s="122"/>
      <c r="AJ388" s="122"/>
      <c r="AK388" s="122"/>
      <c r="AL388" s="122"/>
      <c r="AM388" s="125"/>
      <c r="AN388" s="122"/>
      <c r="AO388" s="122"/>
      <c r="AP388" s="122"/>
      <c r="AQ388" s="122"/>
      <c r="AR388" s="122"/>
      <c r="AS388" s="122"/>
      <c r="AT388" s="3"/>
    </row>
    <row r="389" spans="1:46" hidden="1" x14ac:dyDescent="0.25">
      <c r="A389" s="122"/>
      <c r="B389" s="74" t="s">
        <v>25</v>
      </c>
      <c r="C389" s="6" t="s">
        <v>20</v>
      </c>
      <c r="D389" s="122"/>
      <c r="E389" s="28"/>
      <c r="F389" s="29"/>
      <c r="G389" s="123"/>
      <c r="H389" s="122"/>
      <c r="I389" s="35">
        <v>2</v>
      </c>
      <c r="J389" s="43">
        <v>1</v>
      </c>
      <c r="K389" s="123">
        <v>2</v>
      </c>
      <c r="L389" s="9">
        <v>60.4</v>
      </c>
      <c r="M389" s="15">
        <v>34038</v>
      </c>
      <c r="N389" s="50">
        <v>46272.93</v>
      </c>
      <c r="O389" s="102">
        <f>Проценты!$C$6</f>
        <v>0.99000000000800004</v>
      </c>
      <c r="P389" s="105">
        <f>Проценты!$C$7</f>
        <v>9.9999999920001807E-3</v>
      </c>
      <c r="Q389" s="18">
        <f t="shared" si="352"/>
        <v>2794884.97</v>
      </c>
      <c r="R389" s="18">
        <f t="shared" si="353"/>
        <v>2035336.25</v>
      </c>
      <c r="S389" s="18">
        <f t="shared" si="354"/>
        <v>20558.95</v>
      </c>
      <c r="T389" s="18">
        <f t="shared" si="355"/>
        <v>738989.77</v>
      </c>
      <c r="U389" s="51">
        <v>0</v>
      </c>
      <c r="V389" s="10">
        <v>44561</v>
      </c>
      <c r="W389" s="122" t="s">
        <v>63</v>
      </c>
      <c r="X389" s="122"/>
      <c r="Y389" s="122"/>
      <c r="Z389" s="122"/>
      <c r="AA389" s="122"/>
      <c r="AB389" s="122"/>
      <c r="AC389" s="122"/>
      <c r="AD389" s="9">
        <f t="shared" si="314"/>
        <v>60.4</v>
      </c>
      <c r="AE389" s="9">
        <f t="shared" si="356"/>
        <v>2794884.97</v>
      </c>
      <c r="AF389" s="9">
        <f t="shared" si="316"/>
        <v>0</v>
      </c>
      <c r="AG389" s="9">
        <f t="shared" si="357"/>
        <v>0</v>
      </c>
      <c r="AH389" s="122"/>
      <c r="AI389" s="122"/>
      <c r="AJ389" s="122"/>
      <c r="AK389" s="122"/>
      <c r="AL389" s="122"/>
      <c r="AM389" s="125"/>
      <c r="AN389" s="122"/>
      <c r="AO389" s="122"/>
      <c r="AP389" s="122"/>
      <c r="AQ389" s="122"/>
      <c r="AR389" s="122"/>
      <c r="AS389" s="122"/>
      <c r="AT389" s="3"/>
    </row>
    <row r="390" spans="1:46" hidden="1" x14ac:dyDescent="0.25">
      <c r="A390" s="122"/>
      <c r="B390" s="74" t="s">
        <v>49</v>
      </c>
      <c r="C390" s="6" t="s">
        <v>20</v>
      </c>
      <c r="D390" s="122"/>
      <c r="E390" s="28"/>
      <c r="F390" s="29"/>
      <c r="G390" s="123"/>
      <c r="H390" s="122"/>
      <c r="I390" s="35">
        <v>2</v>
      </c>
      <c r="J390" s="43">
        <v>1</v>
      </c>
      <c r="K390" s="123">
        <v>3</v>
      </c>
      <c r="L390" s="9">
        <v>84.4</v>
      </c>
      <c r="M390" s="15">
        <v>34038</v>
      </c>
      <c r="N390" s="50">
        <v>46272.93</v>
      </c>
      <c r="O390" s="102">
        <f>Проценты!$C$6</f>
        <v>0.99000000000800004</v>
      </c>
      <c r="P390" s="105">
        <f>Проценты!$C$7</f>
        <v>9.9999999920001807E-3</v>
      </c>
      <c r="Q390" s="18">
        <f t="shared" si="352"/>
        <v>3905435.29</v>
      </c>
      <c r="R390" s="18">
        <f t="shared" si="353"/>
        <v>2844079.13</v>
      </c>
      <c r="S390" s="18">
        <f t="shared" si="354"/>
        <v>28728.07</v>
      </c>
      <c r="T390" s="18">
        <f t="shared" si="355"/>
        <v>1032628.09</v>
      </c>
      <c r="U390" s="51">
        <v>0</v>
      </c>
      <c r="V390" s="10">
        <v>44561</v>
      </c>
      <c r="W390" s="122" t="s">
        <v>63</v>
      </c>
      <c r="X390" s="122"/>
      <c r="Y390" s="122"/>
      <c r="Z390" s="122"/>
      <c r="AA390" s="122"/>
      <c r="AB390" s="122"/>
      <c r="AC390" s="122"/>
      <c r="AD390" s="9">
        <f t="shared" si="314"/>
        <v>84.4</v>
      </c>
      <c r="AE390" s="9">
        <f t="shared" si="356"/>
        <v>3905435.29</v>
      </c>
      <c r="AF390" s="9">
        <f t="shared" si="316"/>
        <v>0</v>
      </c>
      <c r="AG390" s="9">
        <f t="shared" si="357"/>
        <v>0</v>
      </c>
      <c r="AH390" s="122"/>
      <c r="AI390" s="122"/>
      <c r="AJ390" s="122"/>
      <c r="AK390" s="122"/>
      <c r="AL390" s="122"/>
      <c r="AM390" s="125"/>
      <c r="AN390" s="122"/>
      <c r="AO390" s="122"/>
      <c r="AP390" s="122"/>
      <c r="AQ390" s="122"/>
      <c r="AR390" s="122"/>
      <c r="AS390" s="122"/>
      <c r="AT390" s="3"/>
    </row>
    <row r="391" spans="1:46" hidden="1" x14ac:dyDescent="0.25">
      <c r="A391" s="122"/>
      <c r="B391" s="74" t="s">
        <v>26</v>
      </c>
      <c r="C391" s="6" t="s">
        <v>20</v>
      </c>
      <c r="D391" s="122"/>
      <c r="E391" s="28"/>
      <c r="F391" s="29"/>
      <c r="G391" s="123"/>
      <c r="H391" s="122"/>
      <c r="I391" s="35">
        <v>3</v>
      </c>
      <c r="J391" s="43">
        <v>1</v>
      </c>
      <c r="K391" s="123">
        <v>3</v>
      </c>
      <c r="L391" s="9">
        <v>79.2</v>
      </c>
      <c r="M391" s="15">
        <v>34038</v>
      </c>
      <c r="N391" s="50">
        <v>46272.93</v>
      </c>
      <c r="O391" s="102">
        <f>Проценты!$C$6</f>
        <v>0.99000000000800004</v>
      </c>
      <c r="P391" s="105">
        <f>Проценты!$C$7</f>
        <v>9.9999999920001807E-3</v>
      </c>
      <c r="Q391" s="18">
        <f t="shared" si="352"/>
        <v>3664816.06</v>
      </c>
      <c r="R391" s="18">
        <f t="shared" si="353"/>
        <v>2668851.5</v>
      </c>
      <c r="S391" s="18">
        <f t="shared" si="354"/>
        <v>26958.1</v>
      </c>
      <c r="T391" s="18">
        <f t="shared" si="355"/>
        <v>969006.46</v>
      </c>
      <c r="U391" s="51">
        <v>0</v>
      </c>
      <c r="V391" s="10">
        <v>44561</v>
      </c>
      <c r="W391" s="122" t="s">
        <v>63</v>
      </c>
      <c r="X391" s="122"/>
      <c r="Y391" s="122"/>
      <c r="Z391" s="122"/>
      <c r="AA391" s="122"/>
      <c r="AB391" s="122"/>
      <c r="AC391" s="122"/>
      <c r="AD391" s="9">
        <f t="shared" si="314"/>
        <v>79.2</v>
      </c>
      <c r="AE391" s="9">
        <f t="shared" si="356"/>
        <v>3664816.06</v>
      </c>
      <c r="AF391" s="9">
        <f t="shared" si="316"/>
        <v>0</v>
      </c>
      <c r="AG391" s="9">
        <f t="shared" si="357"/>
        <v>0</v>
      </c>
      <c r="AH391" s="122"/>
      <c r="AI391" s="122"/>
      <c r="AJ391" s="122"/>
      <c r="AK391" s="122"/>
      <c r="AL391" s="122"/>
      <c r="AM391" s="125"/>
      <c r="AN391" s="122"/>
      <c r="AO391" s="122"/>
      <c r="AP391" s="122"/>
      <c r="AQ391" s="122"/>
      <c r="AR391" s="122"/>
      <c r="AS391" s="122"/>
      <c r="AT391" s="3"/>
    </row>
    <row r="392" spans="1:46" hidden="1" x14ac:dyDescent="0.25">
      <c r="A392" s="122"/>
      <c r="B392" s="74" t="s">
        <v>50</v>
      </c>
      <c r="C392" s="6" t="s">
        <v>20</v>
      </c>
      <c r="D392" s="122"/>
      <c r="E392" s="28"/>
      <c r="F392" s="29"/>
      <c r="G392" s="123"/>
      <c r="H392" s="122"/>
      <c r="I392" s="35">
        <v>3</v>
      </c>
      <c r="J392" s="43">
        <v>1</v>
      </c>
      <c r="K392" s="123">
        <v>2</v>
      </c>
      <c r="L392" s="9">
        <v>58.6</v>
      </c>
      <c r="M392" s="15">
        <v>34038</v>
      </c>
      <c r="N392" s="50">
        <v>46272.93</v>
      </c>
      <c r="O392" s="102">
        <f>Проценты!$C$6</f>
        <v>0.99000000000800004</v>
      </c>
      <c r="P392" s="105">
        <f>Проценты!$C$7</f>
        <v>9.9999999920001807E-3</v>
      </c>
      <c r="Q392" s="18">
        <f t="shared" si="352"/>
        <v>2711593.7</v>
      </c>
      <c r="R392" s="18">
        <f t="shared" si="353"/>
        <v>1974680.53</v>
      </c>
      <c r="S392" s="18">
        <f t="shared" si="354"/>
        <v>19946.27</v>
      </c>
      <c r="T392" s="18">
        <f t="shared" si="355"/>
        <v>716966.9</v>
      </c>
      <c r="U392" s="51">
        <v>0</v>
      </c>
      <c r="V392" s="10">
        <v>44561</v>
      </c>
      <c r="W392" s="122" t="s">
        <v>63</v>
      </c>
      <c r="X392" s="122"/>
      <c r="Y392" s="122"/>
      <c r="Z392" s="122"/>
      <c r="AA392" s="122"/>
      <c r="AB392" s="122"/>
      <c r="AC392" s="122"/>
      <c r="AD392" s="9">
        <f t="shared" si="314"/>
        <v>58.6</v>
      </c>
      <c r="AE392" s="9">
        <f t="shared" si="356"/>
        <v>2711593.7</v>
      </c>
      <c r="AF392" s="9">
        <f t="shared" si="316"/>
        <v>0</v>
      </c>
      <c r="AG392" s="9">
        <f t="shared" si="357"/>
        <v>0</v>
      </c>
      <c r="AH392" s="122"/>
      <c r="AI392" s="122"/>
      <c r="AJ392" s="122"/>
      <c r="AK392" s="122"/>
      <c r="AL392" s="122"/>
      <c r="AM392" s="125"/>
      <c r="AN392" s="122"/>
      <c r="AO392" s="122"/>
      <c r="AP392" s="122"/>
      <c r="AQ392" s="122"/>
      <c r="AR392" s="122"/>
      <c r="AS392" s="122"/>
      <c r="AT392" s="3"/>
    </row>
    <row r="393" spans="1:46" s="20" customFormat="1" x14ac:dyDescent="0.25">
      <c r="A393" s="11">
        <v>7</v>
      </c>
      <c r="B393" s="12" t="s">
        <v>171</v>
      </c>
      <c r="C393" s="11"/>
      <c r="D393" s="11"/>
      <c r="E393" s="22">
        <v>11</v>
      </c>
      <c r="F393" s="39">
        <v>689.8</v>
      </c>
      <c r="G393" s="26">
        <v>3</v>
      </c>
      <c r="H393" s="11">
        <v>184</v>
      </c>
      <c r="I393" s="24">
        <f>SUM(I394:I407)</f>
        <v>39</v>
      </c>
      <c r="J393" s="24">
        <f t="shared" ref="J393:L393" si="358">SUM(J394:J407)</f>
        <v>14</v>
      </c>
      <c r="K393" s="24">
        <f t="shared" si="358"/>
        <v>32</v>
      </c>
      <c r="L393" s="23">
        <f t="shared" si="358"/>
        <v>873.8</v>
      </c>
      <c r="M393" s="15">
        <v>34038</v>
      </c>
      <c r="N393" s="50">
        <v>46272.93</v>
      </c>
      <c r="O393" s="102">
        <f>Проценты!$C$6</f>
        <v>0.99000000000800004</v>
      </c>
      <c r="P393" s="105">
        <f>Проценты!$C$7</f>
        <v>9.9999999920001807E-3</v>
      </c>
      <c r="Q393" s="23">
        <f t="shared" ref="Q393:U393" si="359">SUM(Q394:Q407)</f>
        <v>40433286.229999997</v>
      </c>
      <c r="R393" s="23">
        <f t="shared" si="359"/>
        <v>29444980.379999999</v>
      </c>
      <c r="S393" s="23">
        <f t="shared" si="359"/>
        <v>297424.02</v>
      </c>
      <c r="T393" s="23">
        <f t="shared" si="359"/>
        <v>10690881.83</v>
      </c>
      <c r="U393" s="23">
        <f t="shared" si="359"/>
        <v>0</v>
      </c>
      <c r="V393" s="10">
        <v>44561</v>
      </c>
      <c r="W393" s="11"/>
      <c r="X393" s="11"/>
      <c r="Y393" s="11"/>
      <c r="Z393" s="11"/>
      <c r="AA393" s="11"/>
      <c r="AB393" s="11"/>
      <c r="AC393" s="11"/>
      <c r="AD393" s="40">
        <f t="shared" ref="AD393:AP393" si="360">SUM(AD394:AD407)</f>
        <v>689.8</v>
      </c>
      <c r="AE393" s="40">
        <f t="shared" si="360"/>
        <v>31919067.109999999</v>
      </c>
      <c r="AF393" s="40">
        <f t="shared" si="360"/>
        <v>184</v>
      </c>
      <c r="AG393" s="40">
        <f t="shared" si="360"/>
        <v>8514219.1199999992</v>
      </c>
      <c r="AH393" s="40">
        <f t="shared" si="360"/>
        <v>0</v>
      </c>
      <c r="AI393" s="40">
        <f t="shared" si="360"/>
        <v>0</v>
      </c>
      <c r="AJ393" s="40">
        <f t="shared" si="360"/>
        <v>0</v>
      </c>
      <c r="AK393" s="40">
        <f t="shared" si="360"/>
        <v>0</v>
      </c>
      <c r="AL393" s="40">
        <f t="shared" si="360"/>
        <v>0</v>
      </c>
      <c r="AM393" s="40">
        <f t="shared" si="360"/>
        <v>0</v>
      </c>
      <c r="AN393" s="40">
        <f t="shared" si="360"/>
        <v>0</v>
      </c>
      <c r="AO393" s="40">
        <f t="shared" si="360"/>
        <v>0</v>
      </c>
      <c r="AP393" s="40">
        <f t="shared" si="360"/>
        <v>0</v>
      </c>
      <c r="AQ393" s="11"/>
      <c r="AR393" s="11"/>
      <c r="AS393" s="11"/>
    </row>
    <row r="394" spans="1:46" hidden="1" x14ac:dyDescent="0.25">
      <c r="A394" s="122"/>
      <c r="B394" s="74" t="s">
        <v>14</v>
      </c>
      <c r="C394" s="6" t="s">
        <v>20</v>
      </c>
      <c r="D394" s="122"/>
      <c r="E394" s="28"/>
      <c r="F394" s="29"/>
      <c r="G394" s="123"/>
      <c r="H394" s="122"/>
      <c r="I394" s="73">
        <v>3</v>
      </c>
      <c r="J394" s="43">
        <v>1</v>
      </c>
      <c r="K394" s="123">
        <v>2</v>
      </c>
      <c r="L394" s="9">
        <v>61.4</v>
      </c>
      <c r="M394" s="15">
        <v>34038</v>
      </c>
      <c r="N394" s="50">
        <v>46272.93</v>
      </c>
      <c r="O394" s="102">
        <f>Проценты!$C$6</f>
        <v>0.99000000000800004</v>
      </c>
      <c r="P394" s="105">
        <f>Проценты!$C$7</f>
        <v>9.9999999920001807E-3</v>
      </c>
      <c r="Q394" s="18">
        <f t="shared" ref="Q394:Q407" si="361">L394*N394</f>
        <v>2841157.9</v>
      </c>
      <c r="R394" s="18">
        <f t="shared" ref="R394:R407" si="362">IF(N394&lt;M394,(L394*M394*O394)*N394/M394,L394*M394*O394)</f>
        <v>2069033.87</v>
      </c>
      <c r="S394" s="18">
        <f t="shared" ref="S394:S407" si="363">IF(N394&lt;M394,(L394*M394*P394)*N394/M394,L394*M394*P394)</f>
        <v>20899.330000000002</v>
      </c>
      <c r="T394" s="18">
        <f t="shared" ref="T394:T407" si="364">Q394-R394-S394-U394</f>
        <v>751224.7</v>
      </c>
      <c r="U394" s="51">
        <v>0</v>
      </c>
      <c r="V394" s="10">
        <v>44561</v>
      </c>
      <c r="W394" s="122" t="s">
        <v>63</v>
      </c>
      <c r="X394" s="122"/>
      <c r="Y394" s="122"/>
      <c r="Z394" s="122"/>
      <c r="AA394" s="122"/>
      <c r="AB394" s="122"/>
      <c r="AC394" s="122"/>
      <c r="AD394" s="9">
        <f t="shared" ref="AD394:AD437" si="365">IF(W394&gt;0,L394,0)</f>
        <v>61.4</v>
      </c>
      <c r="AE394" s="9">
        <f t="shared" ref="AE394:AE407" si="366">IF(W394&gt;0,Q394,0)</f>
        <v>2841157.9</v>
      </c>
      <c r="AF394" s="9">
        <f t="shared" ref="AF394:AF437" si="367">IF(X394&gt;0,L394,0)</f>
        <v>0</v>
      </c>
      <c r="AG394" s="9">
        <f t="shared" ref="AG394:AG407" si="368">IF(X394&gt;0,Q394,0)</f>
        <v>0</v>
      </c>
      <c r="AH394" s="122"/>
      <c r="AI394" s="122"/>
      <c r="AJ394" s="122"/>
      <c r="AK394" s="122"/>
      <c r="AL394" s="122"/>
      <c r="AM394" s="125"/>
      <c r="AN394" s="122"/>
      <c r="AO394" s="122"/>
      <c r="AP394" s="122"/>
      <c r="AQ394" s="122"/>
      <c r="AR394" s="122"/>
      <c r="AS394" s="122"/>
      <c r="AT394" s="3"/>
    </row>
    <row r="395" spans="1:46" hidden="1" x14ac:dyDescent="0.25">
      <c r="A395" s="122"/>
      <c r="B395" s="74" t="s">
        <v>15</v>
      </c>
      <c r="C395" s="6" t="s">
        <v>20</v>
      </c>
      <c r="D395" s="122"/>
      <c r="E395" s="28"/>
      <c r="F395" s="29"/>
      <c r="G395" s="123"/>
      <c r="H395" s="122"/>
      <c r="I395" s="73">
        <v>2</v>
      </c>
      <c r="J395" s="43">
        <v>1</v>
      </c>
      <c r="K395" s="123">
        <v>3</v>
      </c>
      <c r="L395" s="9">
        <v>78.900000000000006</v>
      </c>
      <c r="M395" s="15">
        <v>34038</v>
      </c>
      <c r="N395" s="50">
        <v>46272.93</v>
      </c>
      <c r="O395" s="102">
        <f>Проценты!$C$6</f>
        <v>0.99000000000800004</v>
      </c>
      <c r="P395" s="105">
        <f>Проценты!$C$7</f>
        <v>9.9999999920001807E-3</v>
      </c>
      <c r="Q395" s="18">
        <f t="shared" si="361"/>
        <v>3650934.18</v>
      </c>
      <c r="R395" s="18">
        <f t="shared" si="362"/>
        <v>2658742.2200000002</v>
      </c>
      <c r="S395" s="18">
        <f t="shared" si="363"/>
        <v>26855.98</v>
      </c>
      <c r="T395" s="18">
        <f t="shared" si="364"/>
        <v>965335.98</v>
      </c>
      <c r="U395" s="51">
        <v>0</v>
      </c>
      <c r="V395" s="10">
        <v>44561</v>
      </c>
      <c r="W395" s="122" t="s">
        <v>63</v>
      </c>
      <c r="X395" s="122"/>
      <c r="Y395" s="122"/>
      <c r="Z395" s="122"/>
      <c r="AA395" s="122"/>
      <c r="AB395" s="122"/>
      <c r="AC395" s="122"/>
      <c r="AD395" s="9">
        <f t="shared" si="365"/>
        <v>78.900000000000006</v>
      </c>
      <c r="AE395" s="9">
        <f t="shared" si="366"/>
        <v>3650934.18</v>
      </c>
      <c r="AF395" s="9">
        <f t="shared" si="367"/>
        <v>0</v>
      </c>
      <c r="AG395" s="9">
        <f t="shared" si="368"/>
        <v>0</v>
      </c>
      <c r="AH395" s="122"/>
      <c r="AI395" s="122"/>
      <c r="AJ395" s="122"/>
      <c r="AK395" s="122"/>
      <c r="AL395" s="122"/>
      <c r="AM395" s="125"/>
      <c r="AN395" s="122"/>
      <c r="AO395" s="122"/>
      <c r="AP395" s="122"/>
      <c r="AQ395" s="122"/>
      <c r="AR395" s="122"/>
      <c r="AS395" s="122"/>
      <c r="AT395" s="3"/>
    </row>
    <row r="396" spans="1:46" hidden="1" x14ac:dyDescent="0.25">
      <c r="A396" s="122"/>
      <c r="B396" s="74" t="s">
        <v>16</v>
      </c>
      <c r="C396" s="122"/>
      <c r="D396" s="122" t="s">
        <v>21</v>
      </c>
      <c r="E396" s="28"/>
      <c r="F396" s="29"/>
      <c r="G396" s="123"/>
      <c r="H396" s="122"/>
      <c r="I396" s="73">
        <v>3</v>
      </c>
      <c r="J396" s="43">
        <v>1</v>
      </c>
      <c r="K396" s="123">
        <v>3</v>
      </c>
      <c r="L396" s="9">
        <v>83.8</v>
      </c>
      <c r="M396" s="15">
        <v>34038</v>
      </c>
      <c r="N396" s="50">
        <v>46272.93</v>
      </c>
      <c r="O396" s="102">
        <f>Проценты!$C$6</f>
        <v>0.99000000000800004</v>
      </c>
      <c r="P396" s="105">
        <f>Проценты!$C$7</f>
        <v>9.9999999920001807E-3</v>
      </c>
      <c r="Q396" s="18">
        <f t="shared" si="361"/>
        <v>3877671.53</v>
      </c>
      <c r="R396" s="18">
        <f t="shared" si="362"/>
        <v>2823860.56</v>
      </c>
      <c r="S396" s="18">
        <f t="shared" si="363"/>
        <v>28523.84</v>
      </c>
      <c r="T396" s="18">
        <f t="shared" si="364"/>
        <v>1025287.13</v>
      </c>
      <c r="U396" s="51">
        <v>0</v>
      </c>
      <c r="V396" s="10">
        <v>44561</v>
      </c>
      <c r="W396" s="122"/>
      <c r="X396" s="122" t="s">
        <v>63</v>
      </c>
      <c r="Y396" s="122"/>
      <c r="Z396" s="122"/>
      <c r="AA396" s="122"/>
      <c r="AB396" s="122"/>
      <c r="AC396" s="122"/>
      <c r="AD396" s="9">
        <f t="shared" si="365"/>
        <v>0</v>
      </c>
      <c r="AE396" s="9">
        <f t="shared" si="366"/>
        <v>0</v>
      </c>
      <c r="AF396" s="9">
        <f t="shared" si="367"/>
        <v>83.8</v>
      </c>
      <c r="AG396" s="9">
        <f t="shared" si="368"/>
        <v>3877671.53</v>
      </c>
      <c r="AH396" s="122"/>
      <c r="AI396" s="122"/>
      <c r="AJ396" s="122"/>
      <c r="AK396" s="122"/>
      <c r="AL396" s="122"/>
      <c r="AM396" s="125"/>
      <c r="AN396" s="122"/>
      <c r="AO396" s="122"/>
      <c r="AP396" s="122"/>
      <c r="AQ396" s="122"/>
      <c r="AR396" s="122"/>
      <c r="AS396" s="122"/>
      <c r="AT396" s="3"/>
    </row>
    <row r="397" spans="1:46" hidden="1" x14ac:dyDescent="0.25">
      <c r="A397" s="122"/>
      <c r="B397" s="74" t="s">
        <v>17</v>
      </c>
      <c r="C397" s="6" t="s">
        <v>20</v>
      </c>
      <c r="D397" s="122"/>
      <c r="E397" s="28"/>
      <c r="F397" s="29"/>
      <c r="G397" s="123"/>
      <c r="H397" s="122"/>
      <c r="I397" s="73">
        <v>2</v>
      </c>
      <c r="J397" s="43">
        <v>1</v>
      </c>
      <c r="K397" s="123">
        <v>2</v>
      </c>
      <c r="L397" s="9">
        <v>61.8</v>
      </c>
      <c r="M397" s="15">
        <v>34038</v>
      </c>
      <c r="N397" s="50">
        <v>46272.93</v>
      </c>
      <c r="O397" s="102">
        <f>Проценты!$C$6</f>
        <v>0.99000000000800004</v>
      </c>
      <c r="P397" s="105">
        <f>Проценты!$C$7</f>
        <v>9.9999999920001807E-3</v>
      </c>
      <c r="Q397" s="18">
        <f t="shared" si="361"/>
        <v>2859667.07</v>
      </c>
      <c r="R397" s="18">
        <f t="shared" si="362"/>
        <v>2082512.92</v>
      </c>
      <c r="S397" s="18">
        <f t="shared" si="363"/>
        <v>21035.48</v>
      </c>
      <c r="T397" s="18">
        <f t="shared" si="364"/>
        <v>756118.67</v>
      </c>
      <c r="U397" s="51">
        <v>0</v>
      </c>
      <c r="V397" s="10">
        <v>44561</v>
      </c>
      <c r="W397" s="122" t="s">
        <v>63</v>
      </c>
      <c r="X397" s="122"/>
      <c r="Y397" s="122"/>
      <c r="Z397" s="122"/>
      <c r="AA397" s="122"/>
      <c r="AB397" s="122"/>
      <c r="AC397" s="122"/>
      <c r="AD397" s="9">
        <f t="shared" si="365"/>
        <v>61.8</v>
      </c>
      <c r="AE397" s="9">
        <f t="shared" si="366"/>
        <v>2859667.07</v>
      </c>
      <c r="AF397" s="9">
        <f t="shared" si="367"/>
        <v>0</v>
      </c>
      <c r="AG397" s="9">
        <f t="shared" si="368"/>
        <v>0</v>
      </c>
      <c r="AH397" s="122"/>
      <c r="AI397" s="122"/>
      <c r="AJ397" s="122"/>
      <c r="AK397" s="122"/>
      <c r="AL397" s="122"/>
      <c r="AM397" s="125"/>
      <c r="AN397" s="122"/>
      <c r="AO397" s="122"/>
      <c r="AP397" s="122"/>
      <c r="AQ397" s="122"/>
      <c r="AR397" s="122"/>
      <c r="AS397" s="122"/>
      <c r="AT397" s="3"/>
    </row>
    <row r="398" spans="1:46" hidden="1" x14ac:dyDescent="0.25">
      <c r="A398" s="122"/>
      <c r="B398" s="74" t="s">
        <v>18</v>
      </c>
      <c r="C398" s="6" t="s">
        <v>20</v>
      </c>
      <c r="D398" s="122"/>
      <c r="E398" s="28"/>
      <c r="F398" s="29"/>
      <c r="G398" s="123"/>
      <c r="H398" s="122"/>
      <c r="I398" s="73">
        <v>4</v>
      </c>
      <c r="J398" s="43">
        <v>1</v>
      </c>
      <c r="K398" s="123">
        <v>3</v>
      </c>
      <c r="L398" s="9">
        <v>80.099999999999994</v>
      </c>
      <c r="M398" s="15">
        <v>34038</v>
      </c>
      <c r="N398" s="50">
        <v>46272.93</v>
      </c>
      <c r="O398" s="102">
        <f>Проценты!$C$6</f>
        <v>0.99000000000800004</v>
      </c>
      <c r="P398" s="105">
        <f>Проценты!$C$7</f>
        <v>9.9999999920001807E-3</v>
      </c>
      <c r="Q398" s="18">
        <f t="shared" si="361"/>
        <v>3706461.69</v>
      </c>
      <c r="R398" s="18">
        <f t="shared" si="362"/>
        <v>2699179.36</v>
      </c>
      <c r="S398" s="18">
        <f t="shared" si="363"/>
        <v>27264.44</v>
      </c>
      <c r="T398" s="18">
        <f t="shared" si="364"/>
        <v>980017.89</v>
      </c>
      <c r="U398" s="51">
        <v>0</v>
      </c>
      <c r="V398" s="10">
        <v>44561</v>
      </c>
      <c r="W398" s="122" t="s">
        <v>63</v>
      </c>
      <c r="X398" s="122"/>
      <c r="Y398" s="122"/>
      <c r="Z398" s="122"/>
      <c r="AA398" s="122"/>
      <c r="AB398" s="122"/>
      <c r="AC398" s="122"/>
      <c r="AD398" s="9">
        <f t="shared" si="365"/>
        <v>80.099999999999994</v>
      </c>
      <c r="AE398" s="9">
        <f t="shared" si="366"/>
        <v>3706461.69</v>
      </c>
      <c r="AF398" s="9">
        <f t="shared" si="367"/>
        <v>0</v>
      </c>
      <c r="AG398" s="9">
        <f t="shared" si="368"/>
        <v>0</v>
      </c>
      <c r="AH398" s="122"/>
      <c r="AI398" s="122"/>
      <c r="AJ398" s="122"/>
      <c r="AK398" s="122"/>
      <c r="AL398" s="122"/>
      <c r="AM398" s="125"/>
      <c r="AN398" s="122"/>
      <c r="AO398" s="122"/>
      <c r="AP398" s="122"/>
      <c r="AQ398" s="122"/>
      <c r="AR398" s="122"/>
      <c r="AS398" s="122"/>
      <c r="AT398" s="3"/>
    </row>
    <row r="399" spans="1:46" hidden="1" x14ac:dyDescent="0.25">
      <c r="A399" s="122"/>
      <c r="B399" s="74" t="s">
        <v>19</v>
      </c>
      <c r="C399" s="6" t="s">
        <v>20</v>
      </c>
      <c r="D399" s="122"/>
      <c r="E399" s="28"/>
      <c r="F399" s="29"/>
      <c r="G399" s="123"/>
      <c r="H399" s="122"/>
      <c r="I399" s="73">
        <v>1</v>
      </c>
      <c r="J399" s="43">
        <v>1</v>
      </c>
      <c r="K399" s="123">
        <v>3</v>
      </c>
      <c r="L399" s="9">
        <v>84.6</v>
      </c>
      <c r="M399" s="15">
        <v>34038</v>
      </c>
      <c r="N399" s="50">
        <v>46272.93</v>
      </c>
      <c r="O399" s="102">
        <f>Проценты!$C$6</f>
        <v>0.99000000000800004</v>
      </c>
      <c r="P399" s="105">
        <f>Проценты!$C$7</f>
        <v>9.9999999920001807E-3</v>
      </c>
      <c r="Q399" s="18">
        <f t="shared" si="361"/>
        <v>3914689.88</v>
      </c>
      <c r="R399" s="18">
        <f t="shared" si="362"/>
        <v>2850818.65</v>
      </c>
      <c r="S399" s="18">
        <f t="shared" si="363"/>
        <v>28796.15</v>
      </c>
      <c r="T399" s="18">
        <f t="shared" si="364"/>
        <v>1035075.08</v>
      </c>
      <c r="U399" s="51">
        <v>0</v>
      </c>
      <c r="V399" s="10">
        <v>44561</v>
      </c>
      <c r="W399" s="122" t="s">
        <v>63</v>
      </c>
      <c r="X399" s="122"/>
      <c r="Y399" s="122"/>
      <c r="Z399" s="122"/>
      <c r="AA399" s="122"/>
      <c r="AB399" s="122"/>
      <c r="AC399" s="122"/>
      <c r="AD399" s="9">
        <f t="shared" si="365"/>
        <v>84.6</v>
      </c>
      <c r="AE399" s="9">
        <f t="shared" si="366"/>
        <v>3914689.88</v>
      </c>
      <c r="AF399" s="9">
        <f t="shared" si="367"/>
        <v>0</v>
      </c>
      <c r="AG399" s="9">
        <f t="shared" si="368"/>
        <v>0</v>
      </c>
      <c r="AH399" s="122"/>
      <c r="AI399" s="122"/>
      <c r="AJ399" s="122"/>
      <c r="AK399" s="122"/>
      <c r="AL399" s="122"/>
      <c r="AM399" s="125"/>
      <c r="AN399" s="122"/>
      <c r="AO399" s="122"/>
      <c r="AP399" s="122"/>
      <c r="AQ399" s="122"/>
      <c r="AR399" s="122"/>
      <c r="AS399" s="122"/>
      <c r="AT399" s="3"/>
    </row>
    <row r="400" spans="1:46" hidden="1" x14ac:dyDescent="0.25">
      <c r="A400" s="122"/>
      <c r="B400" s="74" t="s">
        <v>22</v>
      </c>
      <c r="C400" s="122"/>
      <c r="D400" s="122" t="s">
        <v>21</v>
      </c>
      <c r="E400" s="28"/>
      <c r="F400" s="29"/>
      <c r="G400" s="123"/>
      <c r="H400" s="122"/>
      <c r="I400" s="73">
        <v>3</v>
      </c>
      <c r="J400" s="43">
        <v>1</v>
      </c>
      <c r="K400" s="123">
        <v>1</v>
      </c>
      <c r="L400" s="9">
        <v>14.3</v>
      </c>
      <c r="M400" s="15">
        <v>34038</v>
      </c>
      <c r="N400" s="50">
        <v>46272.93</v>
      </c>
      <c r="O400" s="102">
        <f>Проценты!$C$6</f>
        <v>0.99000000000800004</v>
      </c>
      <c r="P400" s="105">
        <f>Проценты!$C$7</f>
        <v>9.9999999920001807E-3</v>
      </c>
      <c r="Q400" s="18">
        <f t="shared" si="361"/>
        <v>661702.9</v>
      </c>
      <c r="R400" s="18">
        <f t="shared" si="362"/>
        <v>481875.97</v>
      </c>
      <c r="S400" s="18">
        <f t="shared" si="363"/>
        <v>4867.43</v>
      </c>
      <c r="T400" s="18">
        <f t="shared" si="364"/>
        <v>174959.5</v>
      </c>
      <c r="U400" s="51">
        <v>0</v>
      </c>
      <c r="V400" s="10">
        <v>44561</v>
      </c>
      <c r="W400" s="122"/>
      <c r="X400" s="122" t="s">
        <v>63</v>
      </c>
      <c r="Y400" s="122"/>
      <c r="Z400" s="122"/>
      <c r="AA400" s="122"/>
      <c r="AB400" s="122"/>
      <c r="AC400" s="122"/>
      <c r="AD400" s="9">
        <f t="shared" si="365"/>
        <v>0</v>
      </c>
      <c r="AE400" s="9">
        <f t="shared" si="366"/>
        <v>0</v>
      </c>
      <c r="AF400" s="9">
        <f t="shared" si="367"/>
        <v>14.3</v>
      </c>
      <c r="AG400" s="9">
        <f t="shared" si="368"/>
        <v>661702.9</v>
      </c>
      <c r="AH400" s="122"/>
      <c r="AI400" s="122"/>
      <c r="AJ400" s="122"/>
      <c r="AK400" s="122"/>
      <c r="AL400" s="122"/>
      <c r="AM400" s="125"/>
      <c r="AN400" s="122"/>
      <c r="AO400" s="122"/>
      <c r="AP400" s="122"/>
      <c r="AQ400" s="122"/>
      <c r="AR400" s="122"/>
      <c r="AS400" s="122"/>
      <c r="AT400" s="3"/>
    </row>
    <row r="401" spans="1:46" hidden="1" x14ac:dyDescent="0.25">
      <c r="A401" s="122"/>
      <c r="B401" s="74" t="s">
        <v>81</v>
      </c>
      <c r="C401" s="6" t="s">
        <v>20</v>
      </c>
      <c r="D401" s="122"/>
      <c r="E401" s="28"/>
      <c r="F401" s="29"/>
      <c r="G401" s="123"/>
      <c r="H401" s="122"/>
      <c r="I401" s="73">
        <v>1</v>
      </c>
      <c r="J401" s="43">
        <v>1</v>
      </c>
      <c r="K401" s="123">
        <v>1</v>
      </c>
      <c r="L401" s="9">
        <v>21.8</v>
      </c>
      <c r="M401" s="15">
        <v>34038</v>
      </c>
      <c r="N401" s="50">
        <v>46272.93</v>
      </c>
      <c r="O401" s="102">
        <f>Проценты!$C$6</f>
        <v>0.99000000000800004</v>
      </c>
      <c r="P401" s="105">
        <f>Проценты!$C$7</f>
        <v>9.9999999920001807E-3</v>
      </c>
      <c r="Q401" s="18">
        <f t="shared" si="361"/>
        <v>1008749.87</v>
      </c>
      <c r="R401" s="18">
        <f t="shared" si="362"/>
        <v>734608.12</v>
      </c>
      <c r="S401" s="18">
        <f t="shared" si="363"/>
        <v>7420.28</v>
      </c>
      <c r="T401" s="18">
        <f t="shared" si="364"/>
        <v>266721.46999999997</v>
      </c>
      <c r="U401" s="51">
        <v>0</v>
      </c>
      <c r="V401" s="10">
        <v>44561</v>
      </c>
      <c r="W401" s="122" t="s">
        <v>63</v>
      </c>
      <c r="X401" s="122"/>
      <c r="Y401" s="122"/>
      <c r="Z401" s="122"/>
      <c r="AA401" s="122"/>
      <c r="AB401" s="122"/>
      <c r="AC401" s="122"/>
      <c r="AD401" s="9">
        <f t="shared" si="365"/>
        <v>21.8</v>
      </c>
      <c r="AE401" s="9">
        <f t="shared" si="366"/>
        <v>1008749.87</v>
      </c>
      <c r="AF401" s="9">
        <f t="shared" si="367"/>
        <v>0</v>
      </c>
      <c r="AG401" s="9">
        <f t="shared" si="368"/>
        <v>0</v>
      </c>
      <c r="AH401" s="122"/>
      <c r="AI401" s="122"/>
      <c r="AJ401" s="122"/>
      <c r="AK401" s="122"/>
      <c r="AL401" s="122"/>
      <c r="AM401" s="125"/>
      <c r="AN401" s="122"/>
      <c r="AO401" s="122"/>
      <c r="AP401" s="122"/>
      <c r="AQ401" s="122"/>
      <c r="AR401" s="122"/>
      <c r="AS401" s="122"/>
      <c r="AT401" s="3"/>
    </row>
    <row r="402" spans="1:46" hidden="1" x14ac:dyDescent="0.25">
      <c r="A402" s="122"/>
      <c r="B402" s="74" t="s">
        <v>122</v>
      </c>
      <c r="C402" s="6" t="s">
        <v>20</v>
      </c>
      <c r="D402" s="122"/>
      <c r="E402" s="28"/>
      <c r="F402" s="29"/>
      <c r="G402" s="123"/>
      <c r="H402" s="122"/>
      <c r="I402" s="73">
        <v>1</v>
      </c>
      <c r="J402" s="43">
        <v>1</v>
      </c>
      <c r="K402" s="123">
        <v>1</v>
      </c>
      <c r="L402" s="9">
        <v>20.9</v>
      </c>
      <c r="M402" s="15">
        <v>34038</v>
      </c>
      <c r="N402" s="50">
        <v>46272.93</v>
      </c>
      <c r="O402" s="102">
        <f>Проценты!$C$6</f>
        <v>0.99000000000800004</v>
      </c>
      <c r="P402" s="105">
        <f>Проценты!$C$7</f>
        <v>9.9999999920001807E-3</v>
      </c>
      <c r="Q402" s="18">
        <f t="shared" si="361"/>
        <v>967104.24</v>
      </c>
      <c r="R402" s="18">
        <f t="shared" si="362"/>
        <v>704280.26</v>
      </c>
      <c r="S402" s="18">
        <f t="shared" si="363"/>
        <v>7113.94</v>
      </c>
      <c r="T402" s="18">
        <f t="shared" si="364"/>
        <v>255710.04</v>
      </c>
      <c r="U402" s="51">
        <v>0</v>
      </c>
      <c r="V402" s="10">
        <v>44561</v>
      </c>
      <c r="W402" s="122" t="s">
        <v>63</v>
      </c>
      <c r="X402" s="122"/>
      <c r="Y402" s="122"/>
      <c r="Z402" s="122"/>
      <c r="AA402" s="122"/>
      <c r="AB402" s="122"/>
      <c r="AC402" s="122"/>
      <c r="AD402" s="9">
        <f t="shared" si="365"/>
        <v>20.9</v>
      </c>
      <c r="AE402" s="9">
        <f t="shared" si="366"/>
        <v>967104.24</v>
      </c>
      <c r="AF402" s="9">
        <f t="shared" si="367"/>
        <v>0</v>
      </c>
      <c r="AG402" s="9">
        <f t="shared" si="368"/>
        <v>0</v>
      </c>
      <c r="AH402" s="122"/>
      <c r="AI402" s="122"/>
      <c r="AJ402" s="122"/>
      <c r="AK402" s="122"/>
      <c r="AL402" s="122"/>
      <c r="AM402" s="125"/>
      <c r="AN402" s="122"/>
      <c r="AO402" s="122"/>
      <c r="AP402" s="122"/>
      <c r="AQ402" s="122"/>
      <c r="AR402" s="122"/>
      <c r="AS402" s="122"/>
      <c r="AT402" s="3"/>
    </row>
    <row r="403" spans="1:46" hidden="1" x14ac:dyDescent="0.25">
      <c r="A403" s="122"/>
      <c r="B403" s="74" t="s">
        <v>23</v>
      </c>
      <c r="C403" s="6" t="s">
        <v>20</v>
      </c>
      <c r="D403" s="122"/>
      <c r="E403" s="28"/>
      <c r="F403" s="29"/>
      <c r="G403" s="123"/>
      <c r="H403" s="122"/>
      <c r="I403" s="73">
        <v>5</v>
      </c>
      <c r="J403" s="43">
        <v>1</v>
      </c>
      <c r="K403" s="123">
        <v>3</v>
      </c>
      <c r="L403" s="9">
        <v>78.3</v>
      </c>
      <c r="M403" s="15">
        <v>34038</v>
      </c>
      <c r="N403" s="50">
        <v>46272.93</v>
      </c>
      <c r="O403" s="102">
        <f>Проценты!$C$6</f>
        <v>0.99000000000800004</v>
      </c>
      <c r="P403" s="105">
        <f>Проценты!$C$7</f>
        <v>9.9999999920001807E-3</v>
      </c>
      <c r="Q403" s="18">
        <f t="shared" si="361"/>
        <v>3623170.42</v>
      </c>
      <c r="R403" s="18">
        <f t="shared" si="362"/>
        <v>2638523.65</v>
      </c>
      <c r="S403" s="18">
        <f t="shared" si="363"/>
        <v>26651.75</v>
      </c>
      <c r="T403" s="18">
        <f t="shared" si="364"/>
        <v>957995.02</v>
      </c>
      <c r="U403" s="51">
        <v>0</v>
      </c>
      <c r="V403" s="10">
        <v>44561</v>
      </c>
      <c r="W403" s="122" t="s">
        <v>63</v>
      </c>
      <c r="X403" s="122"/>
      <c r="Y403" s="122"/>
      <c r="Z403" s="122"/>
      <c r="AA403" s="122"/>
      <c r="AB403" s="122"/>
      <c r="AC403" s="122"/>
      <c r="AD403" s="9">
        <f t="shared" si="365"/>
        <v>78.3</v>
      </c>
      <c r="AE403" s="9">
        <f t="shared" si="366"/>
        <v>3623170.42</v>
      </c>
      <c r="AF403" s="9">
        <f t="shared" si="367"/>
        <v>0</v>
      </c>
      <c r="AG403" s="9">
        <f t="shared" si="368"/>
        <v>0</v>
      </c>
      <c r="AH403" s="122"/>
      <c r="AI403" s="122"/>
      <c r="AJ403" s="122"/>
      <c r="AK403" s="122"/>
      <c r="AL403" s="122"/>
      <c r="AM403" s="125"/>
      <c r="AN403" s="122"/>
      <c r="AO403" s="122"/>
      <c r="AP403" s="122"/>
      <c r="AQ403" s="122"/>
      <c r="AR403" s="122"/>
      <c r="AS403" s="122"/>
      <c r="AT403" s="3"/>
    </row>
    <row r="404" spans="1:46" hidden="1" x14ac:dyDescent="0.25">
      <c r="A404" s="122"/>
      <c r="B404" s="74" t="s">
        <v>25</v>
      </c>
      <c r="C404" s="6" t="s">
        <v>20</v>
      </c>
      <c r="D404" s="122"/>
      <c r="E404" s="28"/>
      <c r="F404" s="29"/>
      <c r="G404" s="123"/>
      <c r="H404" s="122"/>
      <c r="I404" s="73">
        <v>4</v>
      </c>
      <c r="J404" s="43">
        <v>1</v>
      </c>
      <c r="K404" s="123">
        <v>2</v>
      </c>
      <c r="L404" s="9">
        <v>61.9</v>
      </c>
      <c r="M404" s="15">
        <v>34038</v>
      </c>
      <c r="N404" s="50">
        <v>46272.93</v>
      </c>
      <c r="O404" s="102">
        <f>Проценты!$C$6</f>
        <v>0.99000000000800004</v>
      </c>
      <c r="P404" s="105">
        <f>Проценты!$C$7</f>
        <v>9.9999999920001807E-3</v>
      </c>
      <c r="Q404" s="18">
        <f t="shared" si="361"/>
        <v>2864294.37</v>
      </c>
      <c r="R404" s="18">
        <f t="shared" si="362"/>
        <v>2085882.68</v>
      </c>
      <c r="S404" s="18">
        <f t="shared" si="363"/>
        <v>21069.52</v>
      </c>
      <c r="T404" s="18">
        <f t="shared" si="364"/>
        <v>757342.17</v>
      </c>
      <c r="U404" s="51">
        <v>0</v>
      </c>
      <c r="V404" s="10">
        <v>44561</v>
      </c>
      <c r="W404" s="122" t="s">
        <v>63</v>
      </c>
      <c r="X404" s="122"/>
      <c r="Y404" s="122"/>
      <c r="Z404" s="122"/>
      <c r="AA404" s="122"/>
      <c r="AB404" s="122"/>
      <c r="AC404" s="122"/>
      <c r="AD404" s="9">
        <f t="shared" si="365"/>
        <v>61.9</v>
      </c>
      <c r="AE404" s="9">
        <f t="shared" si="366"/>
        <v>2864294.37</v>
      </c>
      <c r="AF404" s="9">
        <f t="shared" si="367"/>
        <v>0</v>
      </c>
      <c r="AG404" s="9">
        <f t="shared" si="368"/>
        <v>0</v>
      </c>
      <c r="AH404" s="122"/>
      <c r="AI404" s="122"/>
      <c r="AJ404" s="122"/>
      <c r="AK404" s="122"/>
      <c r="AL404" s="122"/>
      <c r="AM404" s="125"/>
      <c r="AN404" s="122"/>
      <c r="AO404" s="122"/>
      <c r="AP404" s="122"/>
      <c r="AQ404" s="122"/>
      <c r="AR404" s="122"/>
      <c r="AS404" s="122"/>
      <c r="AT404" s="3"/>
    </row>
    <row r="405" spans="1:46" hidden="1" x14ac:dyDescent="0.25">
      <c r="A405" s="122"/>
      <c r="B405" s="74" t="s">
        <v>49</v>
      </c>
      <c r="C405" s="122"/>
      <c r="D405" s="122" t="s">
        <v>21</v>
      </c>
      <c r="E405" s="28"/>
      <c r="F405" s="29"/>
      <c r="G405" s="123"/>
      <c r="H405" s="122"/>
      <c r="I405" s="73">
        <v>3</v>
      </c>
      <c r="J405" s="43">
        <v>1</v>
      </c>
      <c r="K405" s="123">
        <v>3</v>
      </c>
      <c r="L405" s="9">
        <v>85.9</v>
      </c>
      <c r="M405" s="15">
        <v>34038</v>
      </c>
      <c r="N405" s="50">
        <v>46272.93</v>
      </c>
      <c r="O405" s="102">
        <f>Проценты!$C$6</f>
        <v>0.99000000000800004</v>
      </c>
      <c r="P405" s="105">
        <f>Проценты!$C$7</f>
        <v>9.9999999920001807E-3</v>
      </c>
      <c r="Q405" s="18">
        <f t="shared" si="361"/>
        <v>3974844.69</v>
      </c>
      <c r="R405" s="18">
        <f t="shared" si="362"/>
        <v>2894625.56</v>
      </c>
      <c r="S405" s="18">
        <f t="shared" si="363"/>
        <v>29238.639999999999</v>
      </c>
      <c r="T405" s="18">
        <f t="shared" si="364"/>
        <v>1050980.49</v>
      </c>
      <c r="U405" s="51">
        <v>0</v>
      </c>
      <c r="V405" s="10">
        <v>44561</v>
      </c>
      <c r="W405" s="122"/>
      <c r="X405" s="122" t="s">
        <v>63</v>
      </c>
      <c r="Y405" s="122"/>
      <c r="Z405" s="122"/>
      <c r="AA405" s="122"/>
      <c r="AB405" s="122"/>
      <c r="AC405" s="122"/>
      <c r="AD405" s="9">
        <f t="shared" si="365"/>
        <v>0</v>
      </c>
      <c r="AE405" s="9">
        <f t="shared" si="366"/>
        <v>0</v>
      </c>
      <c r="AF405" s="9">
        <f t="shared" si="367"/>
        <v>85.9</v>
      </c>
      <c r="AG405" s="9">
        <f t="shared" si="368"/>
        <v>3974844.69</v>
      </c>
      <c r="AH405" s="122"/>
      <c r="AI405" s="122"/>
      <c r="AJ405" s="122"/>
      <c r="AK405" s="122"/>
      <c r="AL405" s="122"/>
      <c r="AM405" s="125"/>
      <c r="AN405" s="122"/>
      <c r="AO405" s="122"/>
      <c r="AP405" s="122"/>
      <c r="AQ405" s="122"/>
      <c r="AR405" s="122"/>
      <c r="AS405" s="122"/>
      <c r="AT405" s="3"/>
    </row>
    <row r="406" spans="1:46" hidden="1" x14ac:dyDescent="0.25">
      <c r="A406" s="122"/>
      <c r="B406" s="74" t="s">
        <v>26</v>
      </c>
      <c r="C406" s="6" t="s">
        <v>20</v>
      </c>
      <c r="D406" s="122"/>
      <c r="E406" s="28"/>
      <c r="F406" s="29"/>
      <c r="G406" s="123"/>
      <c r="H406" s="122"/>
      <c r="I406" s="73">
        <v>6</v>
      </c>
      <c r="J406" s="43">
        <v>1</v>
      </c>
      <c r="K406" s="123">
        <v>3</v>
      </c>
      <c r="L406" s="9">
        <v>79</v>
      </c>
      <c r="M406" s="15">
        <v>34038</v>
      </c>
      <c r="N406" s="50">
        <v>46272.93</v>
      </c>
      <c r="O406" s="102">
        <f>Проценты!$C$6</f>
        <v>0.99000000000800004</v>
      </c>
      <c r="P406" s="105">
        <f>Проценты!$C$7</f>
        <v>9.9999999920001807E-3</v>
      </c>
      <c r="Q406" s="18">
        <f t="shared" si="361"/>
        <v>3655561.47</v>
      </c>
      <c r="R406" s="18">
        <f t="shared" si="362"/>
        <v>2662111.98</v>
      </c>
      <c r="S406" s="18">
        <f t="shared" si="363"/>
        <v>26890.02</v>
      </c>
      <c r="T406" s="18">
        <f t="shared" si="364"/>
        <v>966559.47</v>
      </c>
      <c r="U406" s="51">
        <v>0</v>
      </c>
      <c r="V406" s="10">
        <v>44561</v>
      </c>
      <c r="W406" s="122" t="s">
        <v>63</v>
      </c>
      <c r="X406" s="122"/>
      <c r="Y406" s="122"/>
      <c r="Z406" s="122"/>
      <c r="AA406" s="122"/>
      <c r="AB406" s="122"/>
      <c r="AC406" s="122"/>
      <c r="AD406" s="9">
        <f t="shared" si="365"/>
        <v>79</v>
      </c>
      <c r="AE406" s="9">
        <f t="shared" si="366"/>
        <v>3655561.47</v>
      </c>
      <c r="AF406" s="9">
        <f t="shared" si="367"/>
        <v>0</v>
      </c>
      <c r="AG406" s="9">
        <f t="shared" si="368"/>
        <v>0</v>
      </c>
      <c r="AH406" s="122"/>
      <c r="AI406" s="122"/>
      <c r="AJ406" s="122"/>
      <c r="AK406" s="122"/>
      <c r="AL406" s="122"/>
      <c r="AM406" s="125"/>
      <c r="AN406" s="122"/>
      <c r="AO406" s="122"/>
      <c r="AP406" s="122"/>
      <c r="AQ406" s="122"/>
      <c r="AR406" s="122"/>
      <c r="AS406" s="122"/>
      <c r="AT406" s="3"/>
    </row>
    <row r="407" spans="1:46" hidden="1" x14ac:dyDescent="0.25">
      <c r="A407" s="122"/>
      <c r="B407" s="74" t="s">
        <v>50</v>
      </c>
      <c r="C407" s="6" t="s">
        <v>20</v>
      </c>
      <c r="D407" s="122"/>
      <c r="E407" s="28"/>
      <c r="F407" s="29"/>
      <c r="G407" s="123"/>
      <c r="H407" s="122"/>
      <c r="I407" s="73">
        <v>1</v>
      </c>
      <c r="J407" s="43">
        <v>1</v>
      </c>
      <c r="K407" s="123">
        <v>2</v>
      </c>
      <c r="L407" s="9">
        <v>61.1</v>
      </c>
      <c r="M407" s="15">
        <v>34038</v>
      </c>
      <c r="N407" s="50">
        <v>46272.93</v>
      </c>
      <c r="O407" s="102">
        <f>Проценты!$C$6</f>
        <v>0.99000000000800004</v>
      </c>
      <c r="P407" s="105">
        <f>Проценты!$C$7</f>
        <v>9.9999999920001807E-3</v>
      </c>
      <c r="Q407" s="18">
        <f t="shared" si="361"/>
        <v>2827276.02</v>
      </c>
      <c r="R407" s="18">
        <f t="shared" si="362"/>
        <v>2058924.58</v>
      </c>
      <c r="S407" s="18">
        <f t="shared" si="363"/>
        <v>20797.22</v>
      </c>
      <c r="T407" s="18">
        <f t="shared" si="364"/>
        <v>747554.22</v>
      </c>
      <c r="U407" s="51">
        <v>0</v>
      </c>
      <c r="V407" s="10">
        <v>44561</v>
      </c>
      <c r="W407" s="122" t="s">
        <v>63</v>
      </c>
      <c r="X407" s="122"/>
      <c r="Y407" s="122"/>
      <c r="Z407" s="122"/>
      <c r="AA407" s="122"/>
      <c r="AB407" s="122"/>
      <c r="AC407" s="122"/>
      <c r="AD407" s="9">
        <f t="shared" si="365"/>
        <v>61.1</v>
      </c>
      <c r="AE407" s="9">
        <f t="shared" si="366"/>
        <v>2827276.02</v>
      </c>
      <c r="AF407" s="9">
        <f t="shared" si="367"/>
        <v>0</v>
      </c>
      <c r="AG407" s="9">
        <f t="shared" si="368"/>
        <v>0</v>
      </c>
      <c r="AH407" s="122"/>
      <c r="AI407" s="122"/>
      <c r="AJ407" s="122"/>
      <c r="AK407" s="122"/>
      <c r="AL407" s="122"/>
      <c r="AM407" s="125"/>
      <c r="AN407" s="122"/>
      <c r="AO407" s="122"/>
      <c r="AP407" s="122"/>
      <c r="AQ407" s="122"/>
      <c r="AR407" s="122"/>
      <c r="AS407" s="122"/>
      <c r="AT407" s="3"/>
    </row>
    <row r="408" spans="1:46" s="20" customFormat="1" ht="16.5" customHeight="1" x14ac:dyDescent="0.25">
      <c r="A408" s="11">
        <v>8</v>
      </c>
      <c r="B408" s="12" t="s">
        <v>172</v>
      </c>
      <c r="C408" s="11"/>
      <c r="D408" s="11"/>
      <c r="E408" s="22">
        <v>7</v>
      </c>
      <c r="F408" s="39">
        <v>239.8</v>
      </c>
      <c r="G408" s="26">
        <v>1</v>
      </c>
      <c r="H408" s="11">
        <v>38.299999999999997</v>
      </c>
      <c r="I408" s="24">
        <f>SUM(I409:I416)</f>
        <v>18</v>
      </c>
      <c r="J408" s="24">
        <f t="shared" ref="J408:L408" si="369">SUM(J409:J416)</f>
        <v>8</v>
      </c>
      <c r="K408" s="24">
        <f t="shared" si="369"/>
        <v>16</v>
      </c>
      <c r="L408" s="23">
        <f t="shared" si="369"/>
        <v>278.10000000000002</v>
      </c>
      <c r="M408" s="15">
        <v>34038</v>
      </c>
      <c r="N408" s="50">
        <v>46272.93</v>
      </c>
      <c r="O408" s="102">
        <f>Проценты!$C$6</f>
        <v>0.99000000000800004</v>
      </c>
      <c r="P408" s="105">
        <f>Проценты!$C$7</f>
        <v>9.9999999920001807E-3</v>
      </c>
      <c r="Q408" s="23">
        <f t="shared" ref="Q408:U408" si="370">SUM(Q409:Q416)</f>
        <v>12868501.84</v>
      </c>
      <c r="R408" s="23">
        <f t="shared" si="370"/>
        <v>9371308.1300000008</v>
      </c>
      <c r="S408" s="23">
        <f t="shared" si="370"/>
        <v>94659.67</v>
      </c>
      <c r="T408" s="23">
        <f t="shared" si="370"/>
        <v>3402534.04</v>
      </c>
      <c r="U408" s="23">
        <f t="shared" si="370"/>
        <v>0</v>
      </c>
      <c r="V408" s="10">
        <v>44561</v>
      </c>
      <c r="W408" s="11"/>
      <c r="X408" s="11"/>
      <c r="Y408" s="11"/>
      <c r="Z408" s="11"/>
      <c r="AA408" s="11"/>
      <c r="AB408" s="11"/>
      <c r="AC408" s="11"/>
      <c r="AD408" s="41">
        <f t="shared" ref="AD408:AP408" si="371">SUM(AD409:AD416)</f>
        <v>239.8</v>
      </c>
      <c r="AE408" s="41">
        <f t="shared" si="371"/>
        <v>11096248.619999999</v>
      </c>
      <c r="AF408" s="41">
        <f t="shared" si="371"/>
        <v>38.299999999999997</v>
      </c>
      <c r="AG408" s="41">
        <f t="shared" si="371"/>
        <v>1772253.22</v>
      </c>
      <c r="AH408" s="41">
        <f t="shared" si="371"/>
        <v>0</v>
      </c>
      <c r="AI408" s="41">
        <f t="shared" si="371"/>
        <v>0</v>
      </c>
      <c r="AJ408" s="41">
        <f t="shared" si="371"/>
        <v>0</v>
      </c>
      <c r="AK408" s="41">
        <f t="shared" si="371"/>
        <v>0</v>
      </c>
      <c r="AL408" s="41">
        <f t="shared" si="371"/>
        <v>0</v>
      </c>
      <c r="AM408" s="41">
        <f t="shared" si="371"/>
        <v>0</v>
      </c>
      <c r="AN408" s="41">
        <f t="shared" si="371"/>
        <v>0</v>
      </c>
      <c r="AO408" s="41">
        <f t="shared" si="371"/>
        <v>0</v>
      </c>
      <c r="AP408" s="41">
        <f t="shared" si="371"/>
        <v>0</v>
      </c>
      <c r="AQ408" s="11"/>
      <c r="AR408" s="11"/>
      <c r="AS408" s="11"/>
    </row>
    <row r="409" spans="1:46" hidden="1" x14ac:dyDescent="0.25">
      <c r="A409" s="122"/>
      <c r="B409" s="74" t="s">
        <v>14</v>
      </c>
      <c r="C409" s="6" t="s">
        <v>20</v>
      </c>
      <c r="D409" s="122"/>
      <c r="E409" s="28"/>
      <c r="F409" s="29"/>
      <c r="G409" s="123"/>
      <c r="H409" s="122"/>
      <c r="I409" s="35">
        <v>1</v>
      </c>
      <c r="J409" s="43">
        <v>1</v>
      </c>
      <c r="K409" s="123">
        <v>1</v>
      </c>
      <c r="L409" s="9">
        <v>31</v>
      </c>
      <c r="M409" s="15">
        <v>34038</v>
      </c>
      <c r="N409" s="50">
        <v>46272.93</v>
      </c>
      <c r="O409" s="102">
        <f>Проценты!$C$6</f>
        <v>0.99000000000800004</v>
      </c>
      <c r="P409" s="105">
        <f>Проценты!$C$7</f>
        <v>9.9999999920001807E-3</v>
      </c>
      <c r="Q409" s="18">
        <f t="shared" ref="Q409:Q416" si="372">L409*N409</f>
        <v>1434460.83</v>
      </c>
      <c r="R409" s="18">
        <f t="shared" ref="R409:R416" si="373">IF(N409&lt;M409,(L409*M409*O409)*N409/M409,L409*M409*O409)</f>
        <v>1044626.22</v>
      </c>
      <c r="S409" s="18">
        <f t="shared" ref="S409:S416" si="374">IF(N409&lt;M409,(L409*M409*P409)*N409/M409,L409*M409*P409)</f>
        <v>10551.78</v>
      </c>
      <c r="T409" s="18">
        <f t="shared" ref="T409:T416" si="375">Q409-R409-S409-U409</f>
        <v>379282.83</v>
      </c>
      <c r="U409" s="51">
        <v>0</v>
      </c>
      <c r="V409" s="10">
        <v>44561</v>
      </c>
      <c r="W409" s="122" t="s">
        <v>63</v>
      </c>
      <c r="X409" s="122"/>
      <c r="Y409" s="122"/>
      <c r="Z409" s="122"/>
      <c r="AA409" s="122"/>
      <c r="AB409" s="122"/>
      <c r="AC409" s="122"/>
      <c r="AD409" s="9">
        <f t="shared" ref="AD409:AD416" si="376">IF(W409&gt;0,L409,0)</f>
        <v>31</v>
      </c>
      <c r="AE409" s="9">
        <f t="shared" ref="AE409:AE416" si="377">IF(W409&gt;0,Q409,0)</f>
        <v>1434460.83</v>
      </c>
      <c r="AF409" s="9">
        <f t="shared" ref="AF409:AF416" si="378">IF(X409&gt;0,L409,0)</f>
        <v>0</v>
      </c>
      <c r="AG409" s="9">
        <f t="shared" ref="AG409:AG416" si="379">IF(X409&gt;0,Q409,0)</f>
        <v>0</v>
      </c>
      <c r="AH409" s="122"/>
      <c r="AI409" s="122"/>
      <c r="AJ409" s="122"/>
      <c r="AK409" s="122"/>
      <c r="AL409" s="122"/>
      <c r="AM409" s="125"/>
      <c r="AN409" s="122"/>
      <c r="AO409" s="122"/>
      <c r="AP409" s="122"/>
      <c r="AQ409" s="122"/>
      <c r="AR409" s="122"/>
      <c r="AS409" s="122"/>
      <c r="AT409" s="3"/>
    </row>
    <row r="410" spans="1:46" hidden="1" x14ac:dyDescent="0.25">
      <c r="A410" s="122"/>
      <c r="B410" s="74" t="s">
        <v>15</v>
      </c>
      <c r="C410" s="6" t="s">
        <v>20</v>
      </c>
      <c r="D410" s="122"/>
      <c r="E410" s="28"/>
      <c r="F410" s="29"/>
      <c r="G410" s="123"/>
      <c r="H410" s="122"/>
      <c r="I410" s="35">
        <v>1</v>
      </c>
      <c r="J410" s="43">
        <v>1</v>
      </c>
      <c r="K410" s="123">
        <v>3</v>
      </c>
      <c r="L410" s="9">
        <v>37.4</v>
      </c>
      <c r="M410" s="15">
        <v>34038</v>
      </c>
      <c r="N410" s="50">
        <v>46272.93</v>
      </c>
      <c r="O410" s="102">
        <f>Проценты!$C$6</f>
        <v>0.99000000000800004</v>
      </c>
      <c r="P410" s="105">
        <f>Проценты!$C$7</f>
        <v>9.9999999920001807E-3</v>
      </c>
      <c r="Q410" s="18">
        <f t="shared" si="372"/>
        <v>1730607.58</v>
      </c>
      <c r="R410" s="18">
        <f t="shared" si="373"/>
        <v>1260290.99</v>
      </c>
      <c r="S410" s="18">
        <f t="shared" si="374"/>
        <v>12730.21</v>
      </c>
      <c r="T410" s="18">
        <f t="shared" si="375"/>
        <v>457586.38</v>
      </c>
      <c r="U410" s="51">
        <v>0</v>
      </c>
      <c r="V410" s="10">
        <v>44561</v>
      </c>
      <c r="W410" s="122" t="s">
        <v>63</v>
      </c>
      <c r="X410" s="122"/>
      <c r="Y410" s="122"/>
      <c r="Z410" s="122"/>
      <c r="AA410" s="122"/>
      <c r="AB410" s="122"/>
      <c r="AC410" s="122"/>
      <c r="AD410" s="9">
        <f t="shared" si="376"/>
        <v>37.4</v>
      </c>
      <c r="AE410" s="9">
        <f t="shared" si="377"/>
        <v>1730607.58</v>
      </c>
      <c r="AF410" s="9">
        <f t="shared" si="378"/>
        <v>0</v>
      </c>
      <c r="AG410" s="9">
        <f t="shared" si="379"/>
        <v>0</v>
      </c>
      <c r="AH410" s="122"/>
      <c r="AI410" s="122"/>
      <c r="AJ410" s="122"/>
      <c r="AK410" s="122"/>
      <c r="AL410" s="122"/>
      <c r="AM410" s="125"/>
      <c r="AN410" s="122"/>
      <c r="AO410" s="122"/>
      <c r="AP410" s="122"/>
      <c r="AQ410" s="122"/>
      <c r="AR410" s="122"/>
      <c r="AS410" s="122"/>
      <c r="AT410" s="3"/>
    </row>
    <row r="411" spans="1:46" hidden="1" x14ac:dyDescent="0.25">
      <c r="A411" s="122"/>
      <c r="B411" s="74" t="s">
        <v>16</v>
      </c>
      <c r="C411" s="122"/>
      <c r="D411" s="122" t="s">
        <v>21</v>
      </c>
      <c r="E411" s="28"/>
      <c r="F411" s="29"/>
      <c r="G411" s="123"/>
      <c r="H411" s="122"/>
      <c r="I411" s="35">
        <v>3</v>
      </c>
      <c r="J411" s="43">
        <v>1</v>
      </c>
      <c r="K411" s="123">
        <v>3</v>
      </c>
      <c r="L411" s="9">
        <v>38.299999999999997</v>
      </c>
      <c r="M411" s="15">
        <v>34038</v>
      </c>
      <c r="N411" s="50">
        <v>46272.93</v>
      </c>
      <c r="O411" s="102">
        <f>Проценты!$C$6</f>
        <v>0.99000000000800004</v>
      </c>
      <c r="P411" s="105">
        <f>Проценты!$C$7</f>
        <v>9.9999999920001807E-3</v>
      </c>
      <c r="Q411" s="18">
        <f t="shared" si="372"/>
        <v>1772253.22</v>
      </c>
      <c r="R411" s="18">
        <f t="shared" si="373"/>
        <v>1290618.8500000001</v>
      </c>
      <c r="S411" s="18">
        <f t="shared" si="374"/>
        <v>13036.55</v>
      </c>
      <c r="T411" s="18">
        <f t="shared" si="375"/>
        <v>468597.82</v>
      </c>
      <c r="U411" s="51">
        <v>0</v>
      </c>
      <c r="V411" s="10">
        <v>44561</v>
      </c>
      <c r="W411" s="122"/>
      <c r="X411" s="122" t="s">
        <v>63</v>
      </c>
      <c r="Y411" s="122"/>
      <c r="Z411" s="122"/>
      <c r="AA411" s="122"/>
      <c r="AB411" s="122"/>
      <c r="AC411" s="122"/>
      <c r="AD411" s="9">
        <f t="shared" si="376"/>
        <v>0</v>
      </c>
      <c r="AE411" s="9">
        <f t="shared" si="377"/>
        <v>0</v>
      </c>
      <c r="AF411" s="9">
        <f t="shared" si="378"/>
        <v>38.299999999999997</v>
      </c>
      <c r="AG411" s="9">
        <f t="shared" si="379"/>
        <v>1772253.22</v>
      </c>
      <c r="AH411" s="122"/>
      <c r="AI411" s="122"/>
      <c r="AJ411" s="122"/>
      <c r="AK411" s="122"/>
      <c r="AL411" s="122"/>
      <c r="AM411" s="125"/>
      <c r="AN411" s="122"/>
      <c r="AO411" s="122"/>
      <c r="AP411" s="122"/>
      <c r="AQ411" s="122"/>
      <c r="AR411" s="122"/>
      <c r="AS411" s="122"/>
      <c r="AT411" s="3"/>
    </row>
    <row r="412" spans="1:46" hidden="1" x14ac:dyDescent="0.25">
      <c r="A412" s="122"/>
      <c r="B412" s="74" t="s">
        <v>17</v>
      </c>
      <c r="C412" s="6" t="s">
        <v>20</v>
      </c>
      <c r="D412" s="122"/>
      <c r="E412" s="28"/>
      <c r="F412" s="29"/>
      <c r="G412" s="123"/>
      <c r="H412" s="122"/>
      <c r="I412" s="35">
        <v>1</v>
      </c>
      <c r="J412" s="43">
        <v>1</v>
      </c>
      <c r="K412" s="123">
        <v>1</v>
      </c>
      <c r="L412" s="9">
        <v>31.9</v>
      </c>
      <c r="M412" s="15">
        <v>34038</v>
      </c>
      <c r="N412" s="50">
        <v>46272.93</v>
      </c>
      <c r="O412" s="102">
        <f>Проценты!$C$6</f>
        <v>0.99000000000800004</v>
      </c>
      <c r="P412" s="105">
        <f>Проценты!$C$7</f>
        <v>9.9999999920001807E-3</v>
      </c>
      <c r="Q412" s="18">
        <f t="shared" si="372"/>
        <v>1476106.47</v>
      </c>
      <c r="R412" s="18">
        <f t="shared" si="373"/>
        <v>1074954.08</v>
      </c>
      <c r="S412" s="18">
        <f t="shared" si="374"/>
        <v>10858.12</v>
      </c>
      <c r="T412" s="18">
        <f t="shared" si="375"/>
        <v>390294.27</v>
      </c>
      <c r="U412" s="51">
        <v>0</v>
      </c>
      <c r="V412" s="10">
        <v>44561</v>
      </c>
      <c r="W412" s="122" t="s">
        <v>63</v>
      </c>
      <c r="X412" s="122"/>
      <c r="Y412" s="122"/>
      <c r="Z412" s="122"/>
      <c r="AA412" s="122"/>
      <c r="AB412" s="122"/>
      <c r="AC412" s="122"/>
      <c r="AD412" s="9">
        <f t="shared" si="376"/>
        <v>31.9</v>
      </c>
      <c r="AE412" s="9">
        <f t="shared" si="377"/>
        <v>1476106.47</v>
      </c>
      <c r="AF412" s="9">
        <f t="shared" si="378"/>
        <v>0</v>
      </c>
      <c r="AG412" s="9">
        <f t="shared" si="379"/>
        <v>0</v>
      </c>
      <c r="AH412" s="122"/>
      <c r="AI412" s="122"/>
      <c r="AJ412" s="122"/>
      <c r="AK412" s="122"/>
      <c r="AL412" s="122"/>
      <c r="AM412" s="125"/>
      <c r="AN412" s="122"/>
      <c r="AO412" s="122"/>
      <c r="AP412" s="122"/>
      <c r="AQ412" s="122"/>
      <c r="AR412" s="122"/>
      <c r="AS412" s="122"/>
      <c r="AT412" s="3"/>
    </row>
    <row r="413" spans="1:46" hidden="1" x14ac:dyDescent="0.25">
      <c r="A413" s="122"/>
      <c r="B413" s="74" t="s">
        <v>18</v>
      </c>
      <c r="C413" s="6" t="s">
        <v>20</v>
      </c>
      <c r="D413" s="122"/>
      <c r="E413" s="28"/>
      <c r="F413" s="29"/>
      <c r="G413" s="123"/>
      <c r="H413" s="122"/>
      <c r="I413" s="35">
        <v>1</v>
      </c>
      <c r="J413" s="43">
        <v>1</v>
      </c>
      <c r="K413" s="123">
        <v>1</v>
      </c>
      <c r="L413" s="9">
        <v>31.2</v>
      </c>
      <c r="M413" s="15">
        <v>34038</v>
      </c>
      <c r="N413" s="50">
        <v>46272.93</v>
      </c>
      <c r="O413" s="102">
        <f>Проценты!$C$6</f>
        <v>0.99000000000800004</v>
      </c>
      <c r="P413" s="105">
        <f>Проценты!$C$7</f>
        <v>9.9999999920001807E-3</v>
      </c>
      <c r="Q413" s="18">
        <f t="shared" si="372"/>
        <v>1443715.42</v>
      </c>
      <c r="R413" s="18">
        <f t="shared" si="373"/>
        <v>1051365.74</v>
      </c>
      <c r="S413" s="18">
        <f t="shared" si="374"/>
        <v>10619.86</v>
      </c>
      <c r="T413" s="18">
        <f t="shared" si="375"/>
        <v>381729.82</v>
      </c>
      <c r="U413" s="51">
        <v>0</v>
      </c>
      <c r="V413" s="10">
        <v>44561</v>
      </c>
      <c r="W413" s="122" t="s">
        <v>63</v>
      </c>
      <c r="X413" s="122"/>
      <c r="Y413" s="122"/>
      <c r="Z413" s="122"/>
      <c r="AA413" s="122"/>
      <c r="AB413" s="122"/>
      <c r="AC413" s="122"/>
      <c r="AD413" s="9">
        <f t="shared" si="376"/>
        <v>31.2</v>
      </c>
      <c r="AE413" s="9">
        <f t="shared" si="377"/>
        <v>1443715.42</v>
      </c>
      <c r="AF413" s="9">
        <f t="shared" si="378"/>
        <v>0</v>
      </c>
      <c r="AG413" s="9">
        <f t="shared" si="379"/>
        <v>0</v>
      </c>
      <c r="AH413" s="122"/>
      <c r="AI413" s="122"/>
      <c r="AJ413" s="122"/>
      <c r="AK413" s="122"/>
      <c r="AL413" s="122"/>
      <c r="AM413" s="125"/>
      <c r="AN413" s="122"/>
      <c r="AO413" s="122"/>
      <c r="AP413" s="122"/>
      <c r="AQ413" s="122"/>
      <c r="AR413" s="122"/>
      <c r="AS413" s="122"/>
      <c r="AT413" s="3"/>
    </row>
    <row r="414" spans="1:46" hidden="1" x14ac:dyDescent="0.25">
      <c r="A414" s="122"/>
      <c r="B414" s="74" t="s">
        <v>19</v>
      </c>
      <c r="C414" s="6" t="s">
        <v>20</v>
      </c>
      <c r="D414" s="122"/>
      <c r="E414" s="28"/>
      <c r="F414" s="29"/>
      <c r="G414" s="123"/>
      <c r="H414" s="122"/>
      <c r="I414" s="35">
        <v>5</v>
      </c>
      <c r="J414" s="43">
        <v>1</v>
      </c>
      <c r="K414" s="123">
        <v>3</v>
      </c>
      <c r="L414" s="9">
        <v>38.1</v>
      </c>
      <c r="M414" s="15">
        <v>34038</v>
      </c>
      <c r="N414" s="50">
        <v>46272.93</v>
      </c>
      <c r="O414" s="102">
        <f>Проценты!$C$6</f>
        <v>0.99000000000800004</v>
      </c>
      <c r="P414" s="105">
        <f>Проценты!$C$7</f>
        <v>9.9999999920001807E-3</v>
      </c>
      <c r="Q414" s="18">
        <f t="shared" si="372"/>
        <v>1762998.63</v>
      </c>
      <c r="R414" s="18">
        <f t="shared" si="373"/>
        <v>1283879.32</v>
      </c>
      <c r="S414" s="18">
        <f t="shared" si="374"/>
        <v>12968.48</v>
      </c>
      <c r="T414" s="18">
        <f t="shared" si="375"/>
        <v>466150.83</v>
      </c>
      <c r="U414" s="51">
        <v>0</v>
      </c>
      <c r="V414" s="10">
        <v>44561</v>
      </c>
      <c r="W414" s="122" t="s">
        <v>63</v>
      </c>
      <c r="X414" s="122"/>
      <c r="Y414" s="122"/>
      <c r="Z414" s="122"/>
      <c r="AA414" s="122"/>
      <c r="AB414" s="122"/>
      <c r="AC414" s="122"/>
      <c r="AD414" s="9">
        <f t="shared" si="376"/>
        <v>38.1</v>
      </c>
      <c r="AE414" s="9">
        <f t="shared" si="377"/>
        <v>1762998.63</v>
      </c>
      <c r="AF414" s="9">
        <f t="shared" si="378"/>
        <v>0</v>
      </c>
      <c r="AG414" s="9">
        <f t="shared" si="379"/>
        <v>0</v>
      </c>
      <c r="AH414" s="122"/>
      <c r="AI414" s="122"/>
      <c r="AJ414" s="122"/>
      <c r="AK414" s="122"/>
      <c r="AL414" s="122"/>
      <c r="AM414" s="125"/>
      <c r="AN414" s="122"/>
      <c r="AO414" s="122"/>
      <c r="AP414" s="122"/>
      <c r="AQ414" s="122"/>
      <c r="AR414" s="122"/>
      <c r="AS414" s="122"/>
      <c r="AT414" s="3"/>
    </row>
    <row r="415" spans="1:46" hidden="1" x14ac:dyDescent="0.25">
      <c r="A415" s="122"/>
      <c r="B415" s="74" t="s">
        <v>22</v>
      </c>
      <c r="C415" s="6" t="s">
        <v>20</v>
      </c>
      <c r="D415" s="122"/>
      <c r="E415" s="28"/>
      <c r="F415" s="29"/>
      <c r="G415" s="123"/>
      <c r="H415" s="122"/>
      <c r="I415" s="35">
        <v>3</v>
      </c>
      <c r="J415" s="43">
        <v>1</v>
      </c>
      <c r="K415" s="123">
        <v>3</v>
      </c>
      <c r="L415" s="9">
        <v>38.299999999999997</v>
      </c>
      <c r="M415" s="15">
        <v>34038</v>
      </c>
      <c r="N415" s="50">
        <v>46272.93</v>
      </c>
      <c r="O415" s="102">
        <f>Проценты!$C$6</f>
        <v>0.99000000000800004</v>
      </c>
      <c r="P415" s="105">
        <f>Проценты!$C$7</f>
        <v>9.9999999920001807E-3</v>
      </c>
      <c r="Q415" s="18">
        <f t="shared" si="372"/>
        <v>1772253.22</v>
      </c>
      <c r="R415" s="18">
        <f t="shared" si="373"/>
        <v>1290618.8500000001</v>
      </c>
      <c r="S415" s="18">
        <f t="shared" si="374"/>
        <v>13036.55</v>
      </c>
      <c r="T415" s="18">
        <f t="shared" si="375"/>
        <v>468597.82</v>
      </c>
      <c r="U415" s="51">
        <v>0</v>
      </c>
      <c r="V415" s="10">
        <v>44561</v>
      </c>
      <c r="W415" s="122" t="s">
        <v>63</v>
      </c>
      <c r="X415" s="122"/>
      <c r="Y415" s="122"/>
      <c r="Z415" s="122"/>
      <c r="AA415" s="122"/>
      <c r="AB415" s="122"/>
      <c r="AC415" s="122"/>
      <c r="AD415" s="9">
        <f t="shared" si="376"/>
        <v>38.299999999999997</v>
      </c>
      <c r="AE415" s="9">
        <f t="shared" si="377"/>
        <v>1772253.22</v>
      </c>
      <c r="AF415" s="9">
        <f t="shared" si="378"/>
        <v>0</v>
      </c>
      <c r="AG415" s="9">
        <f t="shared" si="379"/>
        <v>0</v>
      </c>
      <c r="AH415" s="122"/>
      <c r="AI415" s="122"/>
      <c r="AJ415" s="122"/>
      <c r="AK415" s="122"/>
      <c r="AL415" s="122"/>
      <c r="AM415" s="125"/>
      <c r="AN415" s="122"/>
      <c r="AO415" s="122"/>
      <c r="AP415" s="122"/>
      <c r="AQ415" s="122"/>
      <c r="AR415" s="122"/>
      <c r="AS415" s="122"/>
      <c r="AT415" s="3"/>
    </row>
    <row r="416" spans="1:46" hidden="1" x14ac:dyDescent="0.25">
      <c r="A416" s="122"/>
      <c r="B416" s="74" t="s">
        <v>23</v>
      </c>
      <c r="C416" s="6" t="s">
        <v>20</v>
      </c>
      <c r="D416" s="122"/>
      <c r="E416" s="28"/>
      <c r="F416" s="29"/>
      <c r="G416" s="123"/>
      <c r="H416" s="122"/>
      <c r="I416" s="35">
        <v>3</v>
      </c>
      <c r="J416" s="43">
        <v>1</v>
      </c>
      <c r="K416" s="123">
        <v>1</v>
      </c>
      <c r="L416" s="9">
        <v>31.9</v>
      </c>
      <c r="M416" s="15">
        <v>34038</v>
      </c>
      <c r="N416" s="50">
        <v>46272.93</v>
      </c>
      <c r="O416" s="102">
        <f>Проценты!$C$6</f>
        <v>0.99000000000800004</v>
      </c>
      <c r="P416" s="105">
        <f>Проценты!$C$7</f>
        <v>9.9999999920001807E-3</v>
      </c>
      <c r="Q416" s="18">
        <f t="shared" si="372"/>
        <v>1476106.47</v>
      </c>
      <c r="R416" s="18">
        <f t="shared" si="373"/>
        <v>1074954.08</v>
      </c>
      <c r="S416" s="18">
        <f t="shared" si="374"/>
        <v>10858.12</v>
      </c>
      <c r="T416" s="18">
        <f t="shared" si="375"/>
        <v>390294.27</v>
      </c>
      <c r="U416" s="51">
        <v>0</v>
      </c>
      <c r="V416" s="10">
        <v>44561</v>
      </c>
      <c r="W416" s="122" t="s">
        <v>63</v>
      </c>
      <c r="X416" s="122"/>
      <c r="Y416" s="122"/>
      <c r="Z416" s="122"/>
      <c r="AA416" s="122"/>
      <c r="AB416" s="122"/>
      <c r="AC416" s="122"/>
      <c r="AD416" s="9">
        <f t="shared" si="376"/>
        <v>31.9</v>
      </c>
      <c r="AE416" s="9">
        <f t="shared" si="377"/>
        <v>1476106.47</v>
      </c>
      <c r="AF416" s="9">
        <f t="shared" si="378"/>
        <v>0</v>
      </c>
      <c r="AG416" s="9">
        <f t="shared" si="379"/>
        <v>0</v>
      </c>
      <c r="AH416" s="122"/>
      <c r="AI416" s="122"/>
      <c r="AJ416" s="122"/>
      <c r="AK416" s="122"/>
      <c r="AL416" s="122"/>
      <c r="AM416" s="125"/>
      <c r="AN416" s="122"/>
      <c r="AO416" s="122"/>
      <c r="AP416" s="122"/>
      <c r="AQ416" s="122"/>
      <c r="AR416" s="122"/>
      <c r="AS416" s="122"/>
      <c r="AT416" s="3"/>
    </row>
    <row r="417" spans="1:46" x14ac:dyDescent="0.25">
      <c r="A417" s="122">
        <v>9</v>
      </c>
      <c r="B417" s="5" t="s">
        <v>173</v>
      </c>
      <c r="C417" s="122"/>
      <c r="D417" s="122"/>
      <c r="E417" s="28">
        <v>20</v>
      </c>
      <c r="F417" s="29">
        <v>495.2</v>
      </c>
      <c r="G417" s="123">
        <v>1</v>
      </c>
      <c r="H417" s="122">
        <v>38.5</v>
      </c>
      <c r="I417" s="35">
        <f>SUM(I418:I437)</f>
        <v>44</v>
      </c>
      <c r="J417" s="35">
        <f>SUM(J418:J437)</f>
        <v>20</v>
      </c>
      <c r="K417" s="35">
        <f>SUM(K418:K437)</f>
        <v>25</v>
      </c>
      <c r="L417" s="36">
        <f>SUM(L418:L437)</f>
        <v>519.29999999999995</v>
      </c>
      <c r="M417" s="15">
        <v>34038</v>
      </c>
      <c r="N417" s="50">
        <v>46272.93</v>
      </c>
      <c r="O417" s="102">
        <f>Проценты!$C$6</f>
        <v>0.99000000000800004</v>
      </c>
      <c r="P417" s="105">
        <f>Проценты!$C$7</f>
        <v>9.9999999920001807E-3</v>
      </c>
      <c r="Q417" s="36">
        <f>SUM(Q418:Q437)</f>
        <v>24029532.559999999</v>
      </c>
      <c r="R417" s="36">
        <f>SUM(R418:R437)</f>
        <v>17499174.100000001</v>
      </c>
      <c r="S417" s="36">
        <f>SUM(S418:S437)</f>
        <v>176759.3</v>
      </c>
      <c r="T417" s="36">
        <f>SUM(T418:T437)</f>
        <v>6353599.1600000001</v>
      </c>
      <c r="U417" s="36">
        <f>SUM(U418:U437)</f>
        <v>0</v>
      </c>
      <c r="V417" s="10">
        <v>44561</v>
      </c>
      <c r="W417" s="122"/>
      <c r="X417" s="122"/>
      <c r="Y417" s="122"/>
      <c r="Z417" s="122"/>
      <c r="AA417" s="122"/>
      <c r="AB417" s="122"/>
      <c r="AC417" s="122"/>
      <c r="AD417" s="36">
        <f t="shared" ref="AD417:AP417" si="380">SUM(AD418:AD437)</f>
        <v>480.8</v>
      </c>
      <c r="AE417" s="36">
        <f t="shared" si="380"/>
        <v>22248024.75</v>
      </c>
      <c r="AF417" s="36">
        <f t="shared" si="380"/>
        <v>38.5</v>
      </c>
      <c r="AG417" s="36">
        <f t="shared" si="380"/>
        <v>1781507.81</v>
      </c>
      <c r="AH417" s="36">
        <f t="shared" si="380"/>
        <v>0</v>
      </c>
      <c r="AI417" s="36">
        <f t="shared" si="380"/>
        <v>0</v>
      </c>
      <c r="AJ417" s="36">
        <f t="shared" si="380"/>
        <v>0</v>
      </c>
      <c r="AK417" s="36">
        <f t="shared" si="380"/>
        <v>0</v>
      </c>
      <c r="AL417" s="36">
        <f t="shared" si="380"/>
        <v>0</v>
      </c>
      <c r="AM417" s="36">
        <f t="shared" si="380"/>
        <v>0</v>
      </c>
      <c r="AN417" s="36">
        <f t="shared" si="380"/>
        <v>0</v>
      </c>
      <c r="AO417" s="36">
        <f t="shared" si="380"/>
        <v>0</v>
      </c>
      <c r="AP417" s="36">
        <f t="shared" si="380"/>
        <v>0</v>
      </c>
      <c r="AQ417" s="122"/>
      <c r="AR417" s="122"/>
      <c r="AS417" s="122"/>
      <c r="AT417" s="3"/>
    </row>
    <row r="418" spans="1:46" hidden="1" x14ac:dyDescent="0.25">
      <c r="A418" s="122"/>
      <c r="B418" s="74" t="s">
        <v>14</v>
      </c>
      <c r="C418" s="6" t="s">
        <v>20</v>
      </c>
      <c r="D418" s="122"/>
      <c r="E418" s="28"/>
      <c r="F418" s="29"/>
      <c r="G418" s="123"/>
      <c r="H418" s="122"/>
      <c r="I418" s="35">
        <v>4</v>
      </c>
      <c r="J418" s="43">
        <v>1</v>
      </c>
      <c r="K418" s="123">
        <v>3</v>
      </c>
      <c r="L418" s="69">
        <v>60.4</v>
      </c>
      <c r="M418" s="15">
        <v>34038</v>
      </c>
      <c r="N418" s="50">
        <v>46272.93</v>
      </c>
      <c r="O418" s="102">
        <f>Проценты!$C$6</f>
        <v>0.99000000000800004</v>
      </c>
      <c r="P418" s="105">
        <f>Проценты!$C$7</f>
        <v>9.9999999920001807E-3</v>
      </c>
      <c r="Q418" s="18">
        <f t="shared" ref="Q418:Q437" si="381">L418*N418</f>
        <v>2794884.97</v>
      </c>
      <c r="R418" s="18">
        <f t="shared" ref="R418:R437" si="382">IF(N418&lt;M418,(L418*M418*O418)*N418/M418,L418*M418*O418)</f>
        <v>2035336.25</v>
      </c>
      <c r="S418" s="18">
        <f t="shared" ref="S418:S437" si="383">IF(N418&lt;M418,(L418*M418*P418)*N418/M418,L418*M418*P418)</f>
        <v>20558.95</v>
      </c>
      <c r="T418" s="18">
        <f t="shared" ref="T418:T437" si="384">Q418-R418-S418-U418</f>
        <v>738989.77</v>
      </c>
      <c r="U418" s="51">
        <v>0</v>
      </c>
      <c r="V418" s="10">
        <v>44561</v>
      </c>
      <c r="W418" s="122" t="s">
        <v>63</v>
      </c>
      <c r="X418" s="122"/>
      <c r="Y418" s="122"/>
      <c r="Z418" s="122"/>
      <c r="AA418" s="122"/>
      <c r="AB418" s="122"/>
      <c r="AC418" s="122"/>
      <c r="AD418" s="9">
        <f t="shared" si="365"/>
        <v>60.4</v>
      </c>
      <c r="AE418" s="9">
        <f t="shared" ref="AE418:AE437" si="385">IF(W418&gt;0,Q418,0)</f>
        <v>2794884.97</v>
      </c>
      <c r="AF418" s="9">
        <f t="shared" si="367"/>
        <v>0</v>
      </c>
      <c r="AG418" s="9">
        <f t="shared" ref="AG418:AG437" si="386">IF(X418&gt;0,Q418,0)</f>
        <v>0</v>
      </c>
      <c r="AH418" s="122"/>
      <c r="AI418" s="122"/>
      <c r="AJ418" s="122"/>
      <c r="AK418" s="122"/>
      <c r="AL418" s="122"/>
      <c r="AM418" s="125"/>
      <c r="AN418" s="122"/>
      <c r="AO418" s="122"/>
      <c r="AP418" s="122"/>
      <c r="AQ418" s="122"/>
      <c r="AR418" s="122"/>
      <c r="AS418" s="122"/>
      <c r="AT418" s="3"/>
    </row>
    <row r="419" spans="1:46" hidden="1" x14ac:dyDescent="0.25">
      <c r="A419" s="122"/>
      <c r="B419" s="74" t="s">
        <v>15</v>
      </c>
      <c r="C419" s="6" t="s">
        <v>20</v>
      </c>
      <c r="D419" s="122"/>
      <c r="E419" s="28"/>
      <c r="F419" s="29"/>
      <c r="G419" s="123"/>
      <c r="H419" s="122"/>
      <c r="I419" s="35">
        <v>2</v>
      </c>
      <c r="J419" s="43">
        <v>1</v>
      </c>
      <c r="K419" s="123">
        <v>1</v>
      </c>
      <c r="L419" s="69">
        <v>26.3</v>
      </c>
      <c r="M419" s="15">
        <v>34038</v>
      </c>
      <c r="N419" s="50">
        <v>46272.93</v>
      </c>
      <c r="O419" s="102">
        <f>Проценты!$C$6</f>
        <v>0.99000000000800004</v>
      </c>
      <c r="P419" s="105">
        <f>Проценты!$C$7</f>
        <v>9.9999999920001807E-3</v>
      </c>
      <c r="Q419" s="18">
        <f t="shared" si="381"/>
        <v>1216978.06</v>
      </c>
      <c r="R419" s="18">
        <f t="shared" si="382"/>
        <v>886247.41</v>
      </c>
      <c r="S419" s="18">
        <f t="shared" si="383"/>
        <v>8951.99</v>
      </c>
      <c r="T419" s="18">
        <f t="shared" si="384"/>
        <v>321778.65999999997</v>
      </c>
      <c r="U419" s="51">
        <v>0</v>
      </c>
      <c r="V419" s="10">
        <v>44561</v>
      </c>
      <c r="W419" s="122" t="s">
        <v>63</v>
      </c>
      <c r="X419" s="122"/>
      <c r="Y419" s="122"/>
      <c r="Z419" s="122"/>
      <c r="AA419" s="122"/>
      <c r="AB419" s="122"/>
      <c r="AC419" s="122"/>
      <c r="AD419" s="9">
        <f t="shared" si="365"/>
        <v>26.3</v>
      </c>
      <c r="AE419" s="9">
        <f t="shared" si="385"/>
        <v>1216978.06</v>
      </c>
      <c r="AF419" s="9">
        <f t="shared" si="367"/>
        <v>0</v>
      </c>
      <c r="AG419" s="9">
        <f t="shared" si="386"/>
        <v>0</v>
      </c>
      <c r="AH419" s="122"/>
      <c r="AI419" s="122"/>
      <c r="AJ419" s="122"/>
      <c r="AK419" s="122"/>
      <c r="AL419" s="122"/>
      <c r="AM419" s="125"/>
      <c r="AN419" s="122"/>
      <c r="AO419" s="122"/>
      <c r="AP419" s="122"/>
      <c r="AQ419" s="122"/>
      <c r="AR419" s="122"/>
      <c r="AS419" s="122"/>
      <c r="AT419" s="3"/>
    </row>
    <row r="420" spans="1:46" hidden="1" x14ac:dyDescent="0.25">
      <c r="A420" s="122"/>
      <c r="B420" s="74" t="s">
        <v>312</v>
      </c>
      <c r="C420" s="6" t="s">
        <v>20</v>
      </c>
      <c r="D420" s="122"/>
      <c r="E420" s="28"/>
      <c r="F420" s="29"/>
      <c r="G420" s="123"/>
      <c r="H420" s="122"/>
      <c r="I420" s="35">
        <v>1</v>
      </c>
      <c r="J420" s="43">
        <v>1</v>
      </c>
      <c r="K420" s="123">
        <v>1</v>
      </c>
      <c r="L420" s="69">
        <v>35.6</v>
      </c>
      <c r="M420" s="15">
        <v>34038</v>
      </c>
      <c r="N420" s="50">
        <v>46272.93</v>
      </c>
      <c r="O420" s="102">
        <f>Проценты!$C$6</f>
        <v>0.99000000000800004</v>
      </c>
      <c r="P420" s="105">
        <f>Проценты!$C$7</f>
        <v>9.9999999920001807E-3</v>
      </c>
      <c r="Q420" s="18">
        <f t="shared" si="381"/>
        <v>1647316.31</v>
      </c>
      <c r="R420" s="18">
        <f t="shared" si="382"/>
        <v>1199635.27</v>
      </c>
      <c r="S420" s="18">
        <f t="shared" si="383"/>
        <v>12117.53</v>
      </c>
      <c r="T420" s="18">
        <f t="shared" si="384"/>
        <v>435563.51</v>
      </c>
      <c r="U420" s="51">
        <v>0</v>
      </c>
      <c r="V420" s="10">
        <v>44561</v>
      </c>
      <c r="W420" s="122" t="s">
        <v>63</v>
      </c>
      <c r="X420" s="122"/>
      <c r="Y420" s="122"/>
      <c r="Z420" s="122"/>
      <c r="AA420" s="122"/>
      <c r="AB420" s="122"/>
      <c r="AC420" s="122"/>
      <c r="AD420" s="9">
        <f t="shared" si="365"/>
        <v>35.6</v>
      </c>
      <c r="AE420" s="9">
        <f t="shared" si="385"/>
        <v>1647316.31</v>
      </c>
      <c r="AF420" s="9">
        <f t="shared" si="367"/>
        <v>0</v>
      </c>
      <c r="AG420" s="9">
        <f t="shared" si="386"/>
        <v>0</v>
      </c>
      <c r="AH420" s="122"/>
      <c r="AI420" s="122"/>
      <c r="AJ420" s="122"/>
      <c r="AK420" s="122"/>
      <c r="AL420" s="122"/>
      <c r="AM420" s="125"/>
      <c r="AN420" s="122"/>
      <c r="AO420" s="122"/>
      <c r="AP420" s="122"/>
      <c r="AQ420" s="122"/>
      <c r="AR420" s="122"/>
      <c r="AS420" s="122"/>
      <c r="AT420" s="3"/>
    </row>
    <row r="421" spans="1:46" hidden="1" x14ac:dyDescent="0.25">
      <c r="A421" s="122"/>
      <c r="B421" s="74" t="s">
        <v>17</v>
      </c>
      <c r="C421" s="6" t="s">
        <v>20</v>
      </c>
      <c r="D421" s="122"/>
      <c r="E421" s="28"/>
      <c r="F421" s="29"/>
      <c r="G421" s="123"/>
      <c r="H421" s="122"/>
      <c r="I421" s="35">
        <v>1</v>
      </c>
      <c r="J421" s="43">
        <v>1</v>
      </c>
      <c r="K421" s="123">
        <v>1</v>
      </c>
      <c r="L421" s="69">
        <v>26.3</v>
      </c>
      <c r="M421" s="15">
        <v>34038</v>
      </c>
      <c r="N421" s="50">
        <v>46272.93</v>
      </c>
      <c r="O421" s="102">
        <f>Проценты!$C$6</f>
        <v>0.99000000000800004</v>
      </c>
      <c r="P421" s="105">
        <f>Проценты!$C$7</f>
        <v>9.9999999920001807E-3</v>
      </c>
      <c r="Q421" s="18">
        <f t="shared" si="381"/>
        <v>1216978.06</v>
      </c>
      <c r="R421" s="18">
        <f t="shared" si="382"/>
        <v>886247.41</v>
      </c>
      <c r="S421" s="18">
        <f t="shared" si="383"/>
        <v>8951.99</v>
      </c>
      <c r="T421" s="18">
        <f t="shared" si="384"/>
        <v>321778.65999999997</v>
      </c>
      <c r="U421" s="51">
        <v>0</v>
      </c>
      <c r="V421" s="10">
        <v>44561</v>
      </c>
      <c r="W421" s="122" t="s">
        <v>63</v>
      </c>
      <c r="X421" s="122"/>
      <c r="Y421" s="122"/>
      <c r="Z421" s="122"/>
      <c r="AA421" s="122"/>
      <c r="AB421" s="122"/>
      <c r="AC421" s="122"/>
      <c r="AD421" s="9">
        <f t="shared" si="365"/>
        <v>26.3</v>
      </c>
      <c r="AE421" s="9">
        <f t="shared" si="385"/>
        <v>1216978.06</v>
      </c>
      <c r="AF421" s="9">
        <f t="shared" si="367"/>
        <v>0</v>
      </c>
      <c r="AG421" s="9">
        <f t="shared" si="386"/>
        <v>0</v>
      </c>
      <c r="AH421" s="122"/>
      <c r="AI421" s="122"/>
      <c r="AJ421" s="122"/>
      <c r="AK421" s="122"/>
      <c r="AL421" s="122"/>
      <c r="AM421" s="125"/>
      <c r="AN421" s="122"/>
      <c r="AO421" s="122"/>
      <c r="AP421" s="122"/>
      <c r="AQ421" s="122"/>
      <c r="AR421" s="122"/>
      <c r="AS421" s="122"/>
      <c r="AT421" s="3"/>
    </row>
    <row r="422" spans="1:46" hidden="1" x14ac:dyDescent="0.25">
      <c r="A422" s="122"/>
      <c r="B422" s="74" t="s">
        <v>82</v>
      </c>
      <c r="C422" s="6" t="s">
        <v>20</v>
      </c>
      <c r="D422" s="122"/>
      <c r="E422" s="28"/>
      <c r="F422" s="29"/>
      <c r="G422" s="123"/>
      <c r="H422" s="122"/>
      <c r="I422" s="35">
        <v>3</v>
      </c>
      <c r="J422" s="43">
        <v>1</v>
      </c>
      <c r="K422" s="123">
        <v>1</v>
      </c>
      <c r="L422" s="69">
        <v>21.8</v>
      </c>
      <c r="M422" s="15">
        <v>34038</v>
      </c>
      <c r="N422" s="50">
        <v>46272.93</v>
      </c>
      <c r="O422" s="102">
        <f>Проценты!$C$6</f>
        <v>0.99000000000800004</v>
      </c>
      <c r="P422" s="105">
        <f>Проценты!$C$7</f>
        <v>9.9999999920001807E-3</v>
      </c>
      <c r="Q422" s="18">
        <f t="shared" si="381"/>
        <v>1008749.87</v>
      </c>
      <c r="R422" s="18">
        <f t="shared" si="382"/>
        <v>734608.12</v>
      </c>
      <c r="S422" s="18">
        <f t="shared" si="383"/>
        <v>7420.28</v>
      </c>
      <c r="T422" s="18">
        <f t="shared" si="384"/>
        <v>266721.46999999997</v>
      </c>
      <c r="U422" s="51">
        <v>0</v>
      </c>
      <c r="V422" s="10">
        <v>44561</v>
      </c>
      <c r="W422" s="122" t="s">
        <v>63</v>
      </c>
      <c r="X422" s="122"/>
      <c r="Y422" s="122"/>
      <c r="Z422" s="122"/>
      <c r="AA422" s="122"/>
      <c r="AB422" s="122"/>
      <c r="AC422" s="122"/>
      <c r="AD422" s="9">
        <f t="shared" si="365"/>
        <v>21.8</v>
      </c>
      <c r="AE422" s="9">
        <f t="shared" si="385"/>
        <v>1008749.87</v>
      </c>
      <c r="AF422" s="9">
        <f t="shared" si="367"/>
        <v>0</v>
      </c>
      <c r="AG422" s="9">
        <f t="shared" si="386"/>
        <v>0</v>
      </c>
      <c r="AH422" s="122"/>
      <c r="AI422" s="122"/>
      <c r="AJ422" s="122"/>
      <c r="AK422" s="122"/>
      <c r="AL422" s="122"/>
      <c r="AM422" s="125"/>
      <c r="AN422" s="122"/>
      <c r="AO422" s="122"/>
      <c r="AP422" s="122"/>
      <c r="AQ422" s="122"/>
      <c r="AR422" s="122"/>
      <c r="AS422" s="122"/>
      <c r="AT422" s="3"/>
    </row>
    <row r="423" spans="1:46" hidden="1" x14ac:dyDescent="0.25">
      <c r="A423" s="122"/>
      <c r="B423" s="74" t="s">
        <v>123</v>
      </c>
      <c r="C423" s="122"/>
      <c r="D423" s="122" t="s">
        <v>21</v>
      </c>
      <c r="E423" s="28"/>
      <c r="F423" s="29"/>
      <c r="G423" s="123"/>
      <c r="H423" s="122"/>
      <c r="I423" s="35">
        <v>2</v>
      </c>
      <c r="J423" s="43">
        <v>1</v>
      </c>
      <c r="K423" s="123">
        <v>2</v>
      </c>
      <c r="L423" s="69">
        <v>38.5</v>
      </c>
      <c r="M423" s="15">
        <v>34038</v>
      </c>
      <c r="N423" s="50">
        <v>46272.93</v>
      </c>
      <c r="O423" s="102">
        <f>Проценты!$C$6</f>
        <v>0.99000000000800004</v>
      </c>
      <c r="P423" s="105">
        <f>Проценты!$C$7</f>
        <v>9.9999999920001807E-3</v>
      </c>
      <c r="Q423" s="18">
        <f t="shared" si="381"/>
        <v>1781507.81</v>
      </c>
      <c r="R423" s="18">
        <f t="shared" si="382"/>
        <v>1297358.3700000001</v>
      </c>
      <c r="S423" s="18">
        <f t="shared" si="383"/>
        <v>13104.63</v>
      </c>
      <c r="T423" s="18">
        <f t="shared" si="384"/>
        <v>471044.81</v>
      </c>
      <c r="U423" s="51">
        <v>0</v>
      </c>
      <c r="V423" s="10">
        <v>44561</v>
      </c>
      <c r="W423" s="122"/>
      <c r="X423" s="122" t="s">
        <v>63</v>
      </c>
      <c r="Y423" s="122"/>
      <c r="Z423" s="122"/>
      <c r="AA423" s="122"/>
      <c r="AB423" s="122"/>
      <c r="AC423" s="122"/>
      <c r="AD423" s="9">
        <f t="shared" si="365"/>
        <v>0</v>
      </c>
      <c r="AE423" s="9">
        <f t="shared" si="385"/>
        <v>0</v>
      </c>
      <c r="AF423" s="9">
        <f t="shared" si="367"/>
        <v>38.5</v>
      </c>
      <c r="AG423" s="9">
        <f t="shared" si="386"/>
        <v>1781507.81</v>
      </c>
      <c r="AH423" s="122"/>
      <c r="AI423" s="122"/>
      <c r="AJ423" s="122"/>
      <c r="AK423" s="122"/>
      <c r="AL423" s="122"/>
      <c r="AM423" s="125"/>
      <c r="AN423" s="122"/>
      <c r="AO423" s="122"/>
      <c r="AP423" s="122"/>
      <c r="AQ423" s="122"/>
      <c r="AR423" s="122"/>
      <c r="AS423" s="122"/>
      <c r="AT423" s="3"/>
    </row>
    <row r="424" spans="1:46" hidden="1" x14ac:dyDescent="0.25">
      <c r="A424" s="122"/>
      <c r="B424" s="74" t="s">
        <v>19</v>
      </c>
      <c r="C424" s="6" t="s">
        <v>20</v>
      </c>
      <c r="D424" s="122"/>
      <c r="E424" s="28"/>
      <c r="F424" s="29"/>
      <c r="G424" s="123"/>
      <c r="H424" s="122"/>
      <c r="I424" s="35">
        <v>3</v>
      </c>
      <c r="J424" s="43">
        <v>1</v>
      </c>
      <c r="K424" s="123">
        <v>2</v>
      </c>
      <c r="L424" s="69">
        <v>46.5</v>
      </c>
      <c r="M424" s="15">
        <v>34038</v>
      </c>
      <c r="N424" s="50">
        <v>46272.93</v>
      </c>
      <c r="O424" s="102">
        <f>Проценты!$C$6</f>
        <v>0.99000000000800004</v>
      </c>
      <c r="P424" s="105">
        <f>Проценты!$C$7</f>
        <v>9.9999999920001807E-3</v>
      </c>
      <c r="Q424" s="18">
        <f t="shared" si="381"/>
        <v>2151691.25</v>
      </c>
      <c r="R424" s="18">
        <f t="shared" si="382"/>
        <v>1566939.33</v>
      </c>
      <c r="S424" s="18">
        <f t="shared" si="383"/>
        <v>15827.67</v>
      </c>
      <c r="T424" s="18">
        <f t="shared" si="384"/>
        <v>568924.25</v>
      </c>
      <c r="U424" s="51">
        <v>0</v>
      </c>
      <c r="V424" s="10">
        <v>44561</v>
      </c>
      <c r="W424" s="122" t="s">
        <v>63</v>
      </c>
      <c r="X424" s="122"/>
      <c r="Y424" s="122"/>
      <c r="Z424" s="122"/>
      <c r="AA424" s="122"/>
      <c r="AB424" s="122"/>
      <c r="AC424" s="122"/>
      <c r="AD424" s="9">
        <f t="shared" si="365"/>
        <v>46.5</v>
      </c>
      <c r="AE424" s="9">
        <f t="shared" si="385"/>
        <v>2151691.25</v>
      </c>
      <c r="AF424" s="9">
        <f t="shared" si="367"/>
        <v>0</v>
      </c>
      <c r="AG424" s="9">
        <f t="shared" si="386"/>
        <v>0</v>
      </c>
      <c r="AH424" s="122"/>
      <c r="AI424" s="122"/>
      <c r="AJ424" s="122"/>
      <c r="AK424" s="122"/>
      <c r="AL424" s="122"/>
      <c r="AM424" s="125"/>
      <c r="AN424" s="122"/>
      <c r="AO424" s="122"/>
      <c r="AP424" s="122"/>
      <c r="AQ424" s="122"/>
      <c r="AR424" s="122"/>
      <c r="AS424" s="122"/>
      <c r="AT424" s="3"/>
    </row>
    <row r="425" spans="1:46" hidden="1" x14ac:dyDescent="0.25">
      <c r="A425" s="122"/>
      <c r="B425" s="74" t="s">
        <v>106</v>
      </c>
      <c r="C425" s="6" t="s">
        <v>20</v>
      </c>
      <c r="D425" s="122"/>
      <c r="E425" s="28"/>
      <c r="F425" s="29"/>
      <c r="G425" s="123"/>
      <c r="H425" s="122"/>
      <c r="I425" s="35">
        <v>2</v>
      </c>
      <c r="J425" s="43">
        <v>1</v>
      </c>
      <c r="K425" s="123">
        <v>1</v>
      </c>
      <c r="L425" s="69">
        <v>14.8</v>
      </c>
      <c r="M425" s="15">
        <v>34038</v>
      </c>
      <c r="N425" s="50">
        <v>46272.93</v>
      </c>
      <c r="O425" s="102">
        <f>Проценты!$C$6</f>
        <v>0.99000000000800004</v>
      </c>
      <c r="P425" s="105">
        <f>Проценты!$C$7</f>
        <v>9.9999999920001807E-3</v>
      </c>
      <c r="Q425" s="18">
        <f t="shared" si="381"/>
        <v>684839.36</v>
      </c>
      <c r="R425" s="18">
        <f t="shared" si="382"/>
        <v>498724.78</v>
      </c>
      <c r="S425" s="18">
        <f t="shared" si="383"/>
        <v>5037.62</v>
      </c>
      <c r="T425" s="18">
        <f t="shared" si="384"/>
        <v>181076.96</v>
      </c>
      <c r="U425" s="51">
        <v>0</v>
      </c>
      <c r="V425" s="10">
        <v>44561</v>
      </c>
      <c r="W425" s="122" t="s">
        <v>63</v>
      </c>
      <c r="X425" s="122"/>
      <c r="Y425" s="122"/>
      <c r="Z425" s="122"/>
      <c r="AA425" s="122"/>
      <c r="AB425" s="122"/>
      <c r="AC425" s="122"/>
      <c r="AD425" s="9">
        <f t="shared" si="365"/>
        <v>14.8</v>
      </c>
      <c r="AE425" s="9">
        <f t="shared" si="385"/>
        <v>684839.36</v>
      </c>
      <c r="AF425" s="9">
        <f t="shared" si="367"/>
        <v>0</v>
      </c>
      <c r="AG425" s="9">
        <f t="shared" si="386"/>
        <v>0</v>
      </c>
      <c r="AH425" s="122"/>
      <c r="AI425" s="122"/>
      <c r="AJ425" s="122"/>
      <c r="AK425" s="122"/>
      <c r="AL425" s="122"/>
      <c r="AM425" s="125"/>
      <c r="AN425" s="122"/>
      <c r="AO425" s="122"/>
      <c r="AP425" s="122"/>
      <c r="AQ425" s="122"/>
      <c r="AR425" s="122"/>
      <c r="AS425" s="122"/>
      <c r="AT425" s="3"/>
    </row>
    <row r="426" spans="1:46" hidden="1" x14ac:dyDescent="0.25">
      <c r="A426" s="122"/>
      <c r="B426" s="74" t="s">
        <v>22</v>
      </c>
      <c r="C426" s="6" t="s">
        <v>20</v>
      </c>
      <c r="D426" s="122"/>
      <c r="E426" s="28"/>
      <c r="F426" s="29"/>
      <c r="G426" s="123"/>
      <c r="H426" s="122"/>
      <c r="I426" s="35">
        <v>0</v>
      </c>
      <c r="J426" s="43">
        <v>1</v>
      </c>
      <c r="K426" s="123">
        <v>1</v>
      </c>
      <c r="L426" s="69">
        <v>14.1</v>
      </c>
      <c r="M426" s="15">
        <v>34038</v>
      </c>
      <c r="N426" s="50">
        <v>46272.93</v>
      </c>
      <c r="O426" s="102">
        <f>Проценты!$C$6</f>
        <v>0.99000000000800004</v>
      </c>
      <c r="P426" s="105">
        <f>Проценты!$C$7</f>
        <v>9.9999999920001807E-3</v>
      </c>
      <c r="Q426" s="18">
        <f t="shared" si="381"/>
        <v>652448.31000000006</v>
      </c>
      <c r="R426" s="18">
        <f t="shared" si="382"/>
        <v>475136.44</v>
      </c>
      <c r="S426" s="18">
        <f t="shared" si="383"/>
        <v>4799.3599999999997</v>
      </c>
      <c r="T426" s="18">
        <f t="shared" si="384"/>
        <v>172512.51</v>
      </c>
      <c r="U426" s="51">
        <v>0</v>
      </c>
      <c r="V426" s="10">
        <v>44561</v>
      </c>
      <c r="W426" s="122" t="s">
        <v>63</v>
      </c>
      <c r="X426" s="122"/>
      <c r="Y426" s="122"/>
      <c r="Z426" s="122"/>
      <c r="AA426" s="122"/>
      <c r="AB426" s="122"/>
      <c r="AC426" s="122"/>
      <c r="AD426" s="9">
        <f t="shared" si="365"/>
        <v>14.1</v>
      </c>
      <c r="AE426" s="9">
        <f t="shared" si="385"/>
        <v>652448.31000000006</v>
      </c>
      <c r="AF426" s="9">
        <f t="shared" si="367"/>
        <v>0</v>
      </c>
      <c r="AG426" s="9">
        <f t="shared" si="386"/>
        <v>0</v>
      </c>
      <c r="AH426" s="122"/>
      <c r="AI426" s="122"/>
      <c r="AJ426" s="122"/>
      <c r="AK426" s="122"/>
      <c r="AL426" s="122"/>
      <c r="AM426" s="125"/>
      <c r="AN426" s="122"/>
      <c r="AO426" s="122"/>
      <c r="AP426" s="122"/>
      <c r="AQ426" s="122"/>
      <c r="AR426" s="122"/>
      <c r="AS426" s="122"/>
      <c r="AT426" s="3"/>
    </row>
    <row r="427" spans="1:46" hidden="1" x14ac:dyDescent="0.25">
      <c r="A427" s="122"/>
      <c r="B427" s="74" t="s">
        <v>81</v>
      </c>
      <c r="C427" s="6" t="s">
        <v>20</v>
      </c>
      <c r="D427" s="122"/>
      <c r="E427" s="28"/>
      <c r="F427" s="29"/>
      <c r="G427" s="123"/>
      <c r="H427" s="122"/>
      <c r="I427" s="35">
        <v>2</v>
      </c>
      <c r="J427" s="43">
        <v>1</v>
      </c>
      <c r="K427" s="123">
        <v>1</v>
      </c>
      <c r="L427" s="69">
        <v>17.3</v>
      </c>
      <c r="M427" s="15">
        <v>34038</v>
      </c>
      <c r="N427" s="50">
        <v>46272.93</v>
      </c>
      <c r="O427" s="102">
        <f>Проценты!$C$6</f>
        <v>0.99000000000800004</v>
      </c>
      <c r="P427" s="105">
        <f>Проценты!$C$7</f>
        <v>9.9999999920001807E-3</v>
      </c>
      <c r="Q427" s="18">
        <f t="shared" si="381"/>
        <v>800521.69</v>
      </c>
      <c r="R427" s="18">
        <f t="shared" si="382"/>
        <v>582968.82999999996</v>
      </c>
      <c r="S427" s="18">
        <f t="shared" si="383"/>
        <v>5888.57</v>
      </c>
      <c r="T427" s="18">
        <f t="shared" si="384"/>
        <v>211664.29</v>
      </c>
      <c r="U427" s="51">
        <v>0</v>
      </c>
      <c r="V427" s="10">
        <v>44561</v>
      </c>
      <c r="W427" s="122" t="s">
        <v>63</v>
      </c>
      <c r="X427" s="122"/>
      <c r="Y427" s="122"/>
      <c r="Z427" s="122"/>
      <c r="AA427" s="122"/>
      <c r="AB427" s="122"/>
      <c r="AC427" s="122"/>
      <c r="AD427" s="9">
        <f t="shared" si="365"/>
        <v>17.3</v>
      </c>
      <c r="AE427" s="9">
        <f t="shared" si="385"/>
        <v>800521.69</v>
      </c>
      <c r="AF427" s="9">
        <f t="shared" si="367"/>
        <v>0</v>
      </c>
      <c r="AG427" s="9">
        <f t="shared" si="386"/>
        <v>0</v>
      </c>
      <c r="AH427" s="122"/>
      <c r="AI427" s="122"/>
      <c r="AJ427" s="122"/>
      <c r="AK427" s="122"/>
      <c r="AL427" s="122"/>
      <c r="AM427" s="125"/>
      <c r="AN427" s="122"/>
      <c r="AO427" s="122"/>
      <c r="AP427" s="122"/>
      <c r="AQ427" s="122"/>
      <c r="AR427" s="122"/>
      <c r="AS427" s="122"/>
      <c r="AT427" s="3"/>
    </row>
    <row r="428" spans="1:46" hidden="1" x14ac:dyDescent="0.25">
      <c r="A428" s="122"/>
      <c r="B428" s="74" t="s">
        <v>122</v>
      </c>
      <c r="C428" s="6" t="s">
        <v>20</v>
      </c>
      <c r="D428" s="122"/>
      <c r="E428" s="28"/>
      <c r="F428" s="29"/>
      <c r="G428" s="123"/>
      <c r="H428" s="122"/>
      <c r="I428" s="35">
        <v>4</v>
      </c>
      <c r="J428" s="43">
        <v>1</v>
      </c>
      <c r="K428" s="123">
        <v>1</v>
      </c>
      <c r="L428" s="69">
        <v>18.3</v>
      </c>
      <c r="M428" s="15">
        <v>34038</v>
      </c>
      <c r="N428" s="50">
        <v>46272.93</v>
      </c>
      <c r="O428" s="102">
        <f>Проценты!$C$6</f>
        <v>0.99000000000800004</v>
      </c>
      <c r="P428" s="105">
        <f>Проценты!$C$7</f>
        <v>9.9999999920001807E-3</v>
      </c>
      <c r="Q428" s="18">
        <f t="shared" si="381"/>
        <v>846794.62</v>
      </c>
      <c r="R428" s="18">
        <f t="shared" si="382"/>
        <v>616666.44999999995</v>
      </c>
      <c r="S428" s="18">
        <f t="shared" si="383"/>
        <v>6228.95</v>
      </c>
      <c r="T428" s="18">
        <f t="shared" si="384"/>
        <v>223899.22</v>
      </c>
      <c r="U428" s="51">
        <v>0</v>
      </c>
      <c r="V428" s="10">
        <v>44561</v>
      </c>
      <c r="W428" s="122" t="s">
        <v>63</v>
      </c>
      <c r="X428" s="122"/>
      <c r="Y428" s="122"/>
      <c r="Z428" s="122"/>
      <c r="AA428" s="122"/>
      <c r="AB428" s="122"/>
      <c r="AC428" s="122"/>
      <c r="AD428" s="9">
        <f t="shared" si="365"/>
        <v>18.3</v>
      </c>
      <c r="AE428" s="9">
        <f t="shared" si="385"/>
        <v>846794.62</v>
      </c>
      <c r="AF428" s="9">
        <f t="shared" si="367"/>
        <v>0</v>
      </c>
      <c r="AG428" s="9">
        <f t="shared" si="386"/>
        <v>0</v>
      </c>
      <c r="AH428" s="122"/>
      <c r="AI428" s="122"/>
      <c r="AJ428" s="122"/>
      <c r="AK428" s="122"/>
      <c r="AL428" s="122"/>
      <c r="AM428" s="125"/>
      <c r="AN428" s="122"/>
      <c r="AO428" s="122"/>
      <c r="AP428" s="122"/>
      <c r="AQ428" s="122"/>
      <c r="AR428" s="122"/>
      <c r="AS428" s="122"/>
      <c r="AT428" s="3"/>
    </row>
    <row r="429" spans="1:46" hidden="1" x14ac:dyDescent="0.25">
      <c r="A429" s="122"/>
      <c r="B429" s="74" t="s">
        <v>23</v>
      </c>
      <c r="C429" s="6" t="s">
        <v>20</v>
      </c>
      <c r="D429" s="122"/>
      <c r="E429" s="28"/>
      <c r="F429" s="29"/>
      <c r="G429" s="123"/>
      <c r="H429" s="122"/>
      <c r="I429" s="35">
        <v>1</v>
      </c>
      <c r="J429" s="43">
        <v>1</v>
      </c>
      <c r="K429" s="123">
        <v>1</v>
      </c>
      <c r="L429" s="69">
        <v>14</v>
      </c>
      <c r="M429" s="15">
        <v>34038</v>
      </c>
      <c r="N429" s="50">
        <v>46272.93</v>
      </c>
      <c r="O429" s="102">
        <f>Проценты!$C$6</f>
        <v>0.99000000000800004</v>
      </c>
      <c r="P429" s="105">
        <f>Проценты!$C$7</f>
        <v>9.9999999920001807E-3</v>
      </c>
      <c r="Q429" s="18">
        <f t="shared" si="381"/>
        <v>647821.02</v>
      </c>
      <c r="R429" s="18">
        <f t="shared" si="382"/>
        <v>471766.68</v>
      </c>
      <c r="S429" s="18">
        <f t="shared" si="383"/>
        <v>4765.32</v>
      </c>
      <c r="T429" s="18">
        <f t="shared" si="384"/>
        <v>171289.02</v>
      </c>
      <c r="U429" s="51">
        <v>0</v>
      </c>
      <c r="V429" s="10">
        <v>44561</v>
      </c>
      <c r="W429" s="122" t="s">
        <v>63</v>
      </c>
      <c r="X429" s="122"/>
      <c r="Y429" s="122"/>
      <c r="Z429" s="122"/>
      <c r="AA429" s="122"/>
      <c r="AB429" s="122"/>
      <c r="AC429" s="122"/>
      <c r="AD429" s="9">
        <f t="shared" si="365"/>
        <v>14</v>
      </c>
      <c r="AE429" s="9">
        <f t="shared" si="385"/>
        <v>647821.02</v>
      </c>
      <c r="AF429" s="9">
        <f t="shared" si="367"/>
        <v>0</v>
      </c>
      <c r="AG429" s="9">
        <f t="shared" si="386"/>
        <v>0</v>
      </c>
      <c r="AH429" s="122"/>
      <c r="AI429" s="122"/>
      <c r="AJ429" s="122"/>
      <c r="AK429" s="122"/>
      <c r="AL429" s="122"/>
      <c r="AM429" s="125"/>
      <c r="AN429" s="122"/>
      <c r="AO429" s="122"/>
      <c r="AP429" s="122"/>
      <c r="AQ429" s="122"/>
      <c r="AR429" s="122"/>
      <c r="AS429" s="122"/>
      <c r="AT429" s="3"/>
    </row>
    <row r="430" spans="1:46" hidden="1" x14ac:dyDescent="0.25">
      <c r="A430" s="122"/>
      <c r="B430" s="5" t="s">
        <v>135</v>
      </c>
      <c r="C430" s="6" t="s">
        <v>20</v>
      </c>
      <c r="D430" s="122"/>
      <c r="E430" s="28"/>
      <c r="F430" s="29"/>
      <c r="G430" s="123"/>
      <c r="H430" s="122"/>
      <c r="I430" s="35">
        <v>1</v>
      </c>
      <c r="J430" s="43">
        <v>1</v>
      </c>
      <c r="K430" s="123">
        <v>1</v>
      </c>
      <c r="L430" s="69">
        <v>18.8</v>
      </c>
      <c r="M430" s="15">
        <v>34038</v>
      </c>
      <c r="N430" s="50">
        <v>46272.93</v>
      </c>
      <c r="O430" s="102">
        <f>Проценты!$C$6</f>
        <v>0.99000000000800004</v>
      </c>
      <c r="P430" s="105">
        <f>Проценты!$C$7</f>
        <v>9.9999999920001807E-3</v>
      </c>
      <c r="Q430" s="18">
        <f t="shared" si="381"/>
        <v>869931.08</v>
      </c>
      <c r="R430" s="18">
        <f t="shared" si="382"/>
        <v>633515.26</v>
      </c>
      <c r="S430" s="18">
        <f t="shared" si="383"/>
        <v>6399.14</v>
      </c>
      <c r="T430" s="18">
        <f t="shared" si="384"/>
        <v>230016.68</v>
      </c>
      <c r="U430" s="51">
        <v>0</v>
      </c>
      <c r="V430" s="10">
        <v>44561</v>
      </c>
      <c r="W430" s="122" t="s">
        <v>63</v>
      </c>
      <c r="X430" s="122"/>
      <c r="Y430" s="122"/>
      <c r="Z430" s="122"/>
      <c r="AA430" s="122"/>
      <c r="AB430" s="122"/>
      <c r="AC430" s="122"/>
      <c r="AD430" s="9">
        <f t="shared" si="365"/>
        <v>18.8</v>
      </c>
      <c r="AE430" s="9">
        <f t="shared" si="385"/>
        <v>869931.08</v>
      </c>
      <c r="AF430" s="9">
        <f t="shared" si="367"/>
        <v>0</v>
      </c>
      <c r="AG430" s="9">
        <f t="shared" si="386"/>
        <v>0</v>
      </c>
      <c r="AH430" s="122"/>
      <c r="AI430" s="122"/>
      <c r="AJ430" s="122"/>
      <c r="AK430" s="122"/>
      <c r="AL430" s="122"/>
      <c r="AM430" s="125"/>
      <c r="AN430" s="122"/>
      <c r="AO430" s="122"/>
      <c r="AP430" s="122"/>
      <c r="AQ430" s="122"/>
      <c r="AR430" s="122"/>
      <c r="AS430" s="122"/>
      <c r="AT430" s="3"/>
    </row>
    <row r="431" spans="1:46" hidden="1" x14ac:dyDescent="0.25">
      <c r="A431" s="122"/>
      <c r="B431" s="5" t="s">
        <v>25</v>
      </c>
      <c r="C431" s="6" t="s">
        <v>20</v>
      </c>
      <c r="D431" s="122"/>
      <c r="E431" s="28"/>
      <c r="F431" s="29"/>
      <c r="G431" s="123"/>
      <c r="H431" s="122"/>
      <c r="I431" s="35">
        <v>3</v>
      </c>
      <c r="J431" s="43">
        <v>1</v>
      </c>
      <c r="K431" s="123">
        <v>1</v>
      </c>
      <c r="L431" s="69">
        <v>29.9</v>
      </c>
      <c r="M431" s="15">
        <v>34038</v>
      </c>
      <c r="N431" s="50">
        <v>46272.93</v>
      </c>
      <c r="O431" s="102">
        <f>Проценты!$C$6</f>
        <v>0.99000000000800004</v>
      </c>
      <c r="P431" s="105">
        <f>Проценты!$C$7</f>
        <v>9.9999999920001807E-3</v>
      </c>
      <c r="Q431" s="18">
        <f t="shared" si="381"/>
        <v>1383560.61</v>
      </c>
      <c r="R431" s="18">
        <f t="shared" si="382"/>
        <v>1007558.84</v>
      </c>
      <c r="S431" s="18">
        <f t="shared" si="383"/>
        <v>10177.36</v>
      </c>
      <c r="T431" s="18">
        <f t="shared" si="384"/>
        <v>365824.41</v>
      </c>
      <c r="U431" s="51">
        <v>0</v>
      </c>
      <c r="V431" s="10">
        <v>44561</v>
      </c>
      <c r="W431" s="122" t="s">
        <v>63</v>
      </c>
      <c r="X431" s="122"/>
      <c r="Y431" s="122"/>
      <c r="Z431" s="122"/>
      <c r="AA431" s="122"/>
      <c r="AB431" s="122"/>
      <c r="AC431" s="122"/>
      <c r="AD431" s="9">
        <f t="shared" si="365"/>
        <v>29.9</v>
      </c>
      <c r="AE431" s="9">
        <f t="shared" si="385"/>
        <v>1383560.61</v>
      </c>
      <c r="AF431" s="9">
        <f t="shared" si="367"/>
        <v>0</v>
      </c>
      <c r="AG431" s="9">
        <f t="shared" si="386"/>
        <v>0</v>
      </c>
      <c r="AH431" s="122"/>
      <c r="AI431" s="122"/>
      <c r="AJ431" s="122"/>
      <c r="AK431" s="122"/>
      <c r="AL431" s="122"/>
      <c r="AM431" s="125"/>
      <c r="AN431" s="122"/>
      <c r="AO431" s="122"/>
      <c r="AP431" s="122"/>
      <c r="AQ431" s="122"/>
      <c r="AR431" s="122"/>
      <c r="AS431" s="122"/>
      <c r="AT431" s="3"/>
    </row>
    <row r="432" spans="1:46" hidden="1" x14ac:dyDescent="0.25">
      <c r="A432" s="122"/>
      <c r="B432" s="5" t="s">
        <v>49</v>
      </c>
      <c r="C432" s="6" t="s">
        <v>20</v>
      </c>
      <c r="D432" s="122"/>
      <c r="E432" s="28"/>
      <c r="F432" s="29"/>
      <c r="G432" s="123"/>
      <c r="H432" s="122"/>
      <c r="I432" s="35">
        <v>1</v>
      </c>
      <c r="J432" s="43">
        <v>1</v>
      </c>
      <c r="K432" s="123">
        <v>1</v>
      </c>
      <c r="L432" s="69">
        <v>20.7</v>
      </c>
      <c r="M432" s="15">
        <v>34038</v>
      </c>
      <c r="N432" s="50">
        <v>46272.93</v>
      </c>
      <c r="O432" s="102">
        <f>Проценты!$C$6</f>
        <v>0.99000000000800004</v>
      </c>
      <c r="P432" s="105">
        <f>Проценты!$C$7</f>
        <v>9.9999999920001807E-3</v>
      </c>
      <c r="Q432" s="18">
        <f t="shared" si="381"/>
        <v>957849.65</v>
      </c>
      <c r="R432" s="18">
        <f t="shared" si="382"/>
        <v>697540.73</v>
      </c>
      <c r="S432" s="18">
        <f t="shared" si="383"/>
        <v>7045.87</v>
      </c>
      <c r="T432" s="18">
        <f t="shared" si="384"/>
        <v>253263.05</v>
      </c>
      <c r="U432" s="51">
        <v>0</v>
      </c>
      <c r="V432" s="10">
        <v>44561</v>
      </c>
      <c r="W432" s="122" t="s">
        <v>63</v>
      </c>
      <c r="X432" s="122"/>
      <c r="Y432" s="122"/>
      <c r="Z432" s="122"/>
      <c r="AA432" s="122"/>
      <c r="AB432" s="122"/>
      <c r="AC432" s="122"/>
      <c r="AD432" s="9">
        <f t="shared" si="365"/>
        <v>20.7</v>
      </c>
      <c r="AE432" s="9">
        <f t="shared" si="385"/>
        <v>957849.65</v>
      </c>
      <c r="AF432" s="9">
        <f t="shared" si="367"/>
        <v>0</v>
      </c>
      <c r="AG432" s="9">
        <f t="shared" si="386"/>
        <v>0</v>
      </c>
      <c r="AH432" s="122"/>
      <c r="AI432" s="122"/>
      <c r="AJ432" s="122"/>
      <c r="AK432" s="122"/>
      <c r="AL432" s="122"/>
      <c r="AM432" s="125"/>
      <c r="AN432" s="122"/>
      <c r="AO432" s="122"/>
      <c r="AP432" s="122"/>
      <c r="AQ432" s="122"/>
      <c r="AR432" s="122"/>
      <c r="AS432" s="122"/>
      <c r="AT432" s="3"/>
    </row>
    <row r="433" spans="1:46" hidden="1" x14ac:dyDescent="0.25">
      <c r="A433" s="122"/>
      <c r="B433" s="5" t="s">
        <v>125</v>
      </c>
      <c r="C433" s="6" t="s">
        <v>20</v>
      </c>
      <c r="D433" s="122"/>
      <c r="E433" s="28"/>
      <c r="F433" s="29"/>
      <c r="G433" s="123"/>
      <c r="H433" s="122"/>
      <c r="I433" s="35">
        <v>1</v>
      </c>
      <c r="J433" s="43">
        <v>1</v>
      </c>
      <c r="K433" s="123">
        <v>1</v>
      </c>
      <c r="L433" s="69">
        <v>25.8</v>
      </c>
      <c r="M433" s="15">
        <v>34038</v>
      </c>
      <c r="N433" s="50">
        <v>46272.93</v>
      </c>
      <c r="O433" s="102">
        <f>Проценты!$C$6</f>
        <v>0.99000000000800004</v>
      </c>
      <c r="P433" s="105">
        <f>Проценты!$C$7</f>
        <v>9.9999999920001807E-3</v>
      </c>
      <c r="Q433" s="18">
        <f t="shared" si="381"/>
        <v>1193841.5900000001</v>
      </c>
      <c r="R433" s="18">
        <f t="shared" si="382"/>
        <v>869398.6</v>
      </c>
      <c r="S433" s="18">
        <f t="shared" si="383"/>
        <v>8781.7999999999993</v>
      </c>
      <c r="T433" s="18">
        <f t="shared" si="384"/>
        <v>315661.19</v>
      </c>
      <c r="U433" s="51">
        <v>0</v>
      </c>
      <c r="V433" s="10">
        <v>44561</v>
      </c>
      <c r="W433" s="122" t="s">
        <v>63</v>
      </c>
      <c r="X433" s="122"/>
      <c r="Y433" s="122"/>
      <c r="Z433" s="122"/>
      <c r="AA433" s="122"/>
      <c r="AB433" s="122"/>
      <c r="AC433" s="122"/>
      <c r="AD433" s="9">
        <f t="shared" si="365"/>
        <v>25.8</v>
      </c>
      <c r="AE433" s="9">
        <f t="shared" si="385"/>
        <v>1193841.5900000001</v>
      </c>
      <c r="AF433" s="9">
        <f t="shared" si="367"/>
        <v>0</v>
      </c>
      <c r="AG433" s="9">
        <f t="shared" si="386"/>
        <v>0</v>
      </c>
      <c r="AH433" s="122"/>
      <c r="AI433" s="122"/>
      <c r="AJ433" s="122"/>
      <c r="AK433" s="122"/>
      <c r="AL433" s="122"/>
      <c r="AM433" s="125"/>
      <c r="AN433" s="122"/>
      <c r="AO433" s="122"/>
      <c r="AP433" s="122"/>
      <c r="AQ433" s="122"/>
      <c r="AR433" s="122"/>
      <c r="AS433" s="122"/>
      <c r="AT433" s="3"/>
    </row>
    <row r="434" spans="1:46" hidden="1" x14ac:dyDescent="0.25">
      <c r="A434" s="122"/>
      <c r="B434" s="5" t="s">
        <v>124</v>
      </c>
      <c r="C434" s="6" t="s">
        <v>20</v>
      </c>
      <c r="D434" s="122"/>
      <c r="E434" s="28"/>
      <c r="F434" s="29"/>
      <c r="G434" s="123"/>
      <c r="H434" s="122"/>
      <c r="I434" s="35">
        <v>2</v>
      </c>
      <c r="J434" s="43">
        <v>1</v>
      </c>
      <c r="K434" s="123">
        <v>1</v>
      </c>
      <c r="L434" s="69">
        <v>26.5</v>
      </c>
      <c r="M434" s="15">
        <v>34038</v>
      </c>
      <c r="N434" s="50">
        <v>46272.93</v>
      </c>
      <c r="O434" s="102">
        <f>Проценты!$C$6</f>
        <v>0.99000000000800004</v>
      </c>
      <c r="P434" s="105">
        <f>Проценты!$C$7</f>
        <v>9.9999999920001807E-3</v>
      </c>
      <c r="Q434" s="18">
        <f t="shared" si="381"/>
        <v>1226232.6499999999</v>
      </c>
      <c r="R434" s="18">
        <f t="shared" si="382"/>
        <v>892986.93</v>
      </c>
      <c r="S434" s="18">
        <f t="shared" si="383"/>
        <v>9020.07</v>
      </c>
      <c r="T434" s="18">
        <f t="shared" si="384"/>
        <v>324225.65000000002</v>
      </c>
      <c r="U434" s="51">
        <v>0</v>
      </c>
      <c r="V434" s="10">
        <v>44561</v>
      </c>
      <c r="W434" s="122" t="s">
        <v>63</v>
      </c>
      <c r="X434" s="122"/>
      <c r="Y434" s="122"/>
      <c r="Z434" s="122"/>
      <c r="AA434" s="122"/>
      <c r="AB434" s="122"/>
      <c r="AC434" s="122"/>
      <c r="AD434" s="9">
        <f t="shared" si="365"/>
        <v>26.5</v>
      </c>
      <c r="AE434" s="9">
        <f t="shared" si="385"/>
        <v>1226232.6499999999</v>
      </c>
      <c r="AF434" s="9">
        <f t="shared" si="367"/>
        <v>0</v>
      </c>
      <c r="AG434" s="9">
        <f t="shared" si="386"/>
        <v>0</v>
      </c>
      <c r="AH434" s="122"/>
      <c r="AI434" s="122"/>
      <c r="AJ434" s="122"/>
      <c r="AK434" s="122"/>
      <c r="AL434" s="122"/>
      <c r="AM434" s="125"/>
      <c r="AN434" s="122"/>
      <c r="AO434" s="122"/>
      <c r="AP434" s="122"/>
      <c r="AQ434" s="122"/>
      <c r="AR434" s="122"/>
      <c r="AS434" s="122"/>
      <c r="AT434" s="3"/>
    </row>
    <row r="435" spans="1:46" hidden="1" x14ac:dyDescent="0.25">
      <c r="A435" s="122"/>
      <c r="B435" s="5" t="s">
        <v>26</v>
      </c>
      <c r="C435" s="6" t="s">
        <v>20</v>
      </c>
      <c r="D435" s="122"/>
      <c r="E435" s="28"/>
      <c r="F435" s="29"/>
      <c r="G435" s="123"/>
      <c r="H435" s="122"/>
      <c r="I435" s="35">
        <v>5</v>
      </c>
      <c r="J435" s="43">
        <v>1</v>
      </c>
      <c r="K435" s="123">
        <v>2</v>
      </c>
      <c r="L435" s="69">
        <v>32.299999999999997</v>
      </c>
      <c r="M435" s="15">
        <v>34038</v>
      </c>
      <c r="N435" s="50">
        <v>46272.93</v>
      </c>
      <c r="O435" s="102">
        <f>Проценты!$C$6</f>
        <v>0.99000000000800004</v>
      </c>
      <c r="P435" s="105">
        <f>Проценты!$C$7</f>
        <v>9.9999999920001807E-3</v>
      </c>
      <c r="Q435" s="18">
        <f t="shared" si="381"/>
        <v>1494615.64</v>
      </c>
      <c r="R435" s="18">
        <f t="shared" si="382"/>
        <v>1088433.1299999999</v>
      </c>
      <c r="S435" s="18">
        <f t="shared" si="383"/>
        <v>10994.27</v>
      </c>
      <c r="T435" s="18">
        <f t="shared" si="384"/>
        <v>395188.24</v>
      </c>
      <c r="U435" s="51">
        <v>0</v>
      </c>
      <c r="V435" s="10">
        <v>44561</v>
      </c>
      <c r="W435" s="122" t="s">
        <v>63</v>
      </c>
      <c r="X435" s="122"/>
      <c r="Y435" s="122"/>
      <c r="Z435" s="122"/>
      <c r="AA435" s="122"/>
      <c r="AB435" s="122"/>
      <c r="AC435" s="122"/>
      <c r="AD435" s="9">
        <f t="shared" si="365"/>
        <v>32.299999999999997</v>
      </c>
      <c r="AE435" s="9">
        <f t="shared" si="385"/>
        <v>1494615.64</v>
      </c>
      <c r="AF435" s="9">
        <f t="shared" si="367"/>
        <v>0</v>
      </c>
      <c r="AG435" s="9">
        <f t="shared" si="386"/>
        <v>0</v>
      </c>
      <c r="AH435" s="122"/>
      <c r="AI435" s="122"/>
      <c r="AJ435" s="122"/>
      <c r="AK435" s="122"/>
      <c r="AL435" s="122"/>
      <c r="AM435" s="125"/>
      <c r="AN435" s="122"/>
      <c r="AO435" s="122"/>
      <c r="AP435" s="122"/>
      <c r="AQ435" s="122"/>
      <c r="AR435" s="122"/>
      <c r="AS435" s="122"/>
      <c r="AT435" s="3"/>
    </row>
    <row r="436" spans="1:46" hidden="1" x14ac:dyDescent="0.25">
      <c r="A436" s="122"/>
      <c r="B436" s="5" t="s">
        <v>88</v>
      </c>
      <c r="C436" s="6" t="s">
        <v>20</v>
      </c>
      <c r="D436" s="122"/>
      <c r="E436" s="28"/>
      <c r="F436" s="29"/>
      <c r="G436" s="123"/>
      <c r="H436" s="122"/>
      <c r="I436" s="35">
        <v>2</v>
      </c>
      <c r="J436" s="43">
        <v>1</v>
      </c>
      <c r="K436" s="123">
        <v>1</v>
      </c>
      <c r="L436" s="69">
        <v>18.5</v>
      </c>
      <c r="M436" s="15">
        <v>34038</v>
      </c>
      <c r="N436" s="50">
        <v>46272.93</v>
      </c>
      <c r="O436" s="102">
        <f>Проценты!$C$6</f>
        <v>0.99000000000800004</v>
      </c>
      <c r="P436" s="105">
        <f>Проценты!$C$7</f>
        <v>9.9999999920001807E-3</v>
      </c>
      <c r="Q436" s="18">
        <f t="shared" si="381"/>
        <v>856049.21</v>
      </c>
      <c r="R436" s="18">
        <f t="shared" si="382"/>
        <v>623405.97</v>
      </c>
      <c r="S436" s="18">
        <f t="shared" si="383"/>
        <v>6297.03</v>
      </c>
      <c r="T436" s="18">
        <f t="shared" si="384"/>
        <v>226346.21</v>
      </c>
      <c r="U436" s="51">
        <v>0</v>
      </c>
      <c r="V436" s="10">
        <v>44561</v>
      </c>
      <c r="W436" s="122" t="s">
        <v>63</v>
      </c>
      <c r="X436" s="122"/>
      <c r="Y436" s="122"/>
      <c r="Z436" s="122"/>
      <c r="AA436" s="122"/>
      <c r="AB436" s="122"/>
      <c r="AC436" s="122"/>
      <c r="AD436" s="9">
        <f t="shared" si="365"/>
        <v>18.5</v>
      </c>
      <c r="AE436" s="9">
        <f t="shared" si="385"/>
        <v>856049.21</v>
      </c>
      <c r="AF436" s="9">
        <f t="shared" si="367"/>
        <v>0</v>
      </c>
      <c r="AG436" s="9">
        <f t="shared" si="386"/>
        <v>0</v>
      </c>
      <c r="AH436" s="122"/>
      <c r="AI436" s="122"/>
      <c r="AJ436" s="122"/>
      <c r="AK436" s="122"/>
      <c r="AL436" s="122"/>
      <c r="AM436" s="125"/>
      <c r="AN436" s="122"/>
      <c r="AO436" s="122"/>
      <c r="AP436" s="122"/>
      <c r="AQ436" s="122"/>
      <c r="AR436" s="122"/>
      <c r="AS436" s="122"/>
      <c r="AT436" s="3"/>
    </row>
    <row r="437" spans="1:46" hidden="1" x14ac:dyDescent="0.25">
      <c r="A437" s="122"/>
      <c r="B437" s="5" t="s">
        <v>89</v>
      </c>
      <c r="C437" s="6" t="s">
        <v>20</v>
      </c>
      <c r="D437" s="122"/>
      <c r="E437" s="28"/>
      <c r="F437" s="29"/>
      <c r="G437" s="123"/>
      <c r="H437" s="122"/>
      <c r="I437" s="35">
        <v>4</v>
      </c>
      <c r="J437" s="43">
        <v>1</v>
      </c>
      <c r="K437" s="123">
        <v>1</v>
      </c>
      <c r="L437" s="69">
        <v>12.9</v>
      </c>
      <c r="M437" s="15">
        <v>34038</v>
      </c>
      <c r="N437" s="50">
        <v>46272.93</v>
      </c>
      <c r="O437" s="102">
        <f>Проценты!$C$6</f>
        <v>0.99000000000800004</v>
      </c>
      <c r="P437" s="105">
        <f>Проценты!$C$7</f>
        <v>9.9999999920001807E-3</v>
      </c>
      <c r="Q437" s="18">
        <f t="shared" si="381"/>
        <v>596920.80000000005</v>
      </c>
      <c r="R437" s="18">
        <f t="shared" si="382"/>
        <v>434699.3</v>
      </c>
      <c r="S437" s="18">
        <f t="shared" si="383"/>
        <v>4390.8999999999996</v>
      </c>
      <c r="T437" s="18">
        <f t="shared" si="384"/>
        <v>157830.6</v>
      </c>
      <c r="U437" s="51">
        <v>0</v>
      </c>
      <c r="V437" s="10">
        <v>44561</v>
      </c>
      <c r="W437" s="122" t="s">
        <v>63</v>
      </c>
      <c r="X437" s="122"/>
      <c r="Y437" s="122"/>
      <c r="Z437" s="122"/>
      <c r="AA437" s="122"/>
      <c r="AB437" s="122"/>
      <c r="AC437" s="122"/>
      <c r="AD437" s="9">
        <f t="shared" si="365"/>
        <v>12.9</v>
      </c>
      <c r="AE437" s="9">
        <f t="shared" si="385"/>
        <v>596920.80000000005</v>
      </c>
      <c r="AF437" s="9">
        <f t="shared" si="367"/>
        <v>0</v>
      </c>
      <c r="AG437" s="9">
        <f t="shared" si="386"/>
        <v>0</v>
      </c>
      <c r="AH437" s="122"/>
      <c r="AI437" s="122"/>
      <c r="AJ437" s="122"/>
      <c r="AK437" s="122"/>
      <c r="AL437" s="122"/>
      <c r="AM437" s="125"/>
      <c r="AN437" s="122"/>
      <c r="AO437" s="122"/>
      <c r="AP437" s="122"/>
      <c r="AQ437" s="122"/>
      <c r="AR437" s="122"/>
      <c r="AS437" s="122"/>
    </row>
    <row r="438" spans="1:46" s="20" customFormat="1" x14ac:dyDescent="0.25">
      <c r="A438" s="11">
        <v>10</v>
      </c>
      <c r="B438" s="12" t="s">
        <v>174</v>
      </c>
      <c r="C438" s="13"/>
      <c r="D438" s="13"/>
      <c r="E438" s="13" t="s">
        <v>142</v>
      </c>
      <c r="F438" s="13" t="s">
        <v>141</v>
      </c>
      <c r="G438" s="13" t="s">
        <v>140</v>
      </c>
      <c r="H438" s="13" t="s">
        <v>139</v>
      </c>
      <c r="I438" s="14">
        <f>SUM(I439:I448)</f>
        <v>20</v>
      </c>
      <c r="J438" s="14">
        <f t="shared" ref="J438:L438" si="387">SUM(J439:J448)</f>
        <v>10</v>
      </c>
      <c r="K438" s="14">
        <f t="shared" si="387"/>
        <v>13</v>
      </c>
      <c r="L438" s="15">
        <f t="shared" si="387"/>
        <v>226</v>
      </c>
      <c r="M438" s="15">
        <v>34038</v>
      </c>
      <c r="N438" s="50">
        <v>46272.93</v>
      </c>
      <c r="O438" s="102">
        <f>Проценты!$C$6</f>
        <v>0.99000000000800004</v>
      </c>
      <c r="P438" s="105">
        <f>Проценты!$C$7</f>
        <v>9.9999999920001807E-3</v>
      </c>
      <c r="Q438" s="15">
        <f t="shared" ref="Q438:U438" si="388">SUM(Q439:Q448)</f>
        <v>10457682.17</v>
      </c>
      <c r="R438" s="15">
        <f t="shared" si="388"/>
        <v>7615662.1100000003</v>
      </c>
      <c r="S438" s="15">
        <f t="shared" si="388"/>
        <v>76925.89</v>
      </c>
      <c r="T438" s="15">
        <f t="shared" si="388"/>
        <v>2765094.17</v>
      </c>
      <c r="U438" s="15">
        <f t="shared" si="388"/>
        <v>0</v>
      </c>
      <c r="V438" s="10">
        <v>44561</v>
      </c>
      <c r="W438" s="11"/>
      <c r="X438" s="11"/>
      <c r="Y438" s="11"/>
      <c r="Z438" s="11"/>
      <c r="AA438" s="11"/>
      <c r="AB438" s="11"/>
      <c r="AC438" s="11"/>
      <c r="AD438" s="15">
        <f t="shared" ref="AD438:AP438" si="389">SUM(AD439:AD448)</f>
        <v>183.3</v>
      </c>
      <c r="AE438" s="15">
        <f t="shared" si="389"/>
        <v>8481828.0600000005</v>
      </c>
      <c r="AF438" s="15">
        <f t="shared" si="389"/>
        <v>42.7</v>
      </c>
      <c r="AG438" s="15">
        <f t="shared" si="389"/>
        <v>1975854.11</v>
      </c>
      <c r="AH438" s="15">
        <f t="shared" si="389"/>
        <v>0</v>
      </c>
      <c r="AI438" s="15">
        <f t="shared" si="389"/>
        <v>0</v>
      </c>
      <c r="AJ438" s="15">
        <f t="shared" si="389"/>
        <v>0</v>
      </c>
      <c r="AK438" s="15">
        <f t="shared" si="389"/>
        <v>0</v>
      </c>
      <c r="AL438" s="15">
        <f t="shared" si="389"/>
        <v>0</v>
      </c>
      <c r="AM438" s="15">
        <f t="shared" si="389"/>
        <v>0</v>
      </c>
      <c r="AN438" s="15">
        <f t="shared" si="389"/>
        <v>0</v>
      </c>
      <c r="AO438" s="15">
        <f t="shared" si="389"/>
        <v>0</v>
      </c>
      <c r="AP438" s="15">
        <f t="shared" si="389"/>
        <v>0</v>
      </c>
      <c r="AQ438" s="11"/>
      <c r="AR438" s="11"/>
      <c r="AS438" s="11"/>
      <c r="AT438" s="11"/>
    </row>
    <row r="439" spans="1:46" hidden="1" x14ac:dyDescent="0.25">
      <c r="A439" s="122"/>
      <c r="B439" s="5" t="s">
        <v>96</v>
      </c>
      <c r="C439" s="6" t="s">
        <v>20</v>
      </c>
      <c r="D439" s="13"/>
      <c r="E439" s="13"/>
      <c r="F439" s="13"/>
      <c r="G439" s="13"/>
      <c r="H439" s="13"/>
      <c r="I439" s="7">
        <v>4</v>
      </c>
      <c r="J439" s="122">
        <v>1</v>
      </c>
      <c r="K439" s="122">
        <v>2</v>
      </c>
      <c r="L439" s="15">
        <v>37.6</v>
      </c>
      <c r="M439" s="15">
        <v>34038</v>
      </c>
      <c r="N439" s="50">
        <v>46272.93</v>
      </c>
      <c r="O439" s="102">
        <f>Проценты!$C$6</f>
        <v>0.99000000000800004</v>
      </c>
      <c r="P439" s="105">
        <f>Проценты!$C$7</f>
        <v>9.9999999920001807E-3</v>
      </c>
      <c r="Q439" s="18">
        <f t="shared" ref="Q439:Q448" si="390">L439*N439</f>
        <v>1739862.17</v>
      </c>
      <c r="R439" s="18">
        <f t="shared" ref="R439:R448" si="391">IF(N439&lt;M439,(L439*M439*O439)*N439/M439,L439*M439*O439)</f>
        <v>1267030.51</v>
      </c>
      <c r="S439" s="18">
        <f t="shared" ref="S439:S448" si="392">IF(N439&lt;M439,(L439*M439*P439)*N439/M439,L439*M439*P439)</f>
        <v>12798.29</v>
      </c>
      <c r="T439" s="18">
        <f t="shared" ref="T439:T448" si="393">Q439-R439-S439-U439</f>
        <v>460033.37</v>
      </c>
      <c r="U439" s="51">
        <v>0</v>
      </c>
      <c r="V439" s="10">
        <v>44561</v>
      </c>
      <c r="W439" s="122" t="s">
        <v>63</v>
      </c>
      <c r="X439" s="122"/>
      <c r="Y439" s="122"/>
      <c r="Z439" s="122"/>
      <c r="AA439" s="122"/>
      <c r="AB439" s="122"/>
      <c r="AC439" s="122"/>
      <c r="AD439" s="9">
        <f t="shared" ref="AD439:AD448" si="394">IF(W439&gt;0,L439,0)</f>
        <v>37.6</v>
      </c>
      <c r="AE439" s="9">
        <f t="shared" ref="AE439:AE448" si="395">IF(W439&gt;0,Q439,0)</f>
        <v>1739862.17</v>
      </c>
      <c r="AF439" s="9">
        <f t="shared" ref="AF439:AF448" si="396">IF(X439&gt;0,L439,0)</f>
        <v>0</v>
      </c>
      <c r="AG439" s="9">
        <f t="shared" ref="AG439:AG448" si="397">IF(X439&gt;0,Q439,0)</f>
        <v>0</v>
      </c>
      <c r="AH439" s="122"/>
      <c r="AI439" s="122"/>
      <c r="AJ439" s="122"/>
      <c r="AK439" s="122"/>
      <c r="AL439" s="122"/>
      <c r="AM439" s="122"/>
      <c r="AN439" s="122"/>
      <c r="AO439" s="122"/>
      <c r="AP439" s="122"/>
      <c r="AQ439" s="122"/>
      <c r="AR439" s="122"/>
      <c r="AS439" s="122"/>
      <c r="AT439" s="122"/>
    </row>
    <row r="440" spans="1:46" hidden="1" x14ac:dyDescent="0.25">
      <c r="A440" s="122"/>
      <c r="B440" s="5" t="s">
        <v>97</v>
      </c>
      <c r="C440" s="6" t="s">
        <v>20</v>
      </c>
      <c r="D440" s="6"/>
      <c r="E440" s="6"/>
      <c r="F440" s="6"/>
      <c r="G440" s="6"/>
      <c r="H440" s="6"/>
      <c r="I440" s="7">
        <v>2</v>
      </c>
      <c r="J440" s="122">
        <v>1</v>
      </c>
      <c r="K440" s="122">
        <v>2</v>
      </c>
      <c r="L440" s="15">
        <v>11.1</v>
      </c>
      <c r="M440" s="15">
        <v>34038</v>
      </c>
      <c r="N440" s="50">
        <v>46272.93</v>
      </c>
      <c r="O440" s="102">
        <f>Проценты!$C$6</f>
        <v>0.99000000000800004</v>
      </c>
      <c r="P440" s="105">
        <f>Проценты!$C$7</f>
        <v>9.9999999920001807E-3</v>
      </c>
      <c r="Q440" s="18">
        <f t="shared" si="390"/>
        <v>513629.52</v>
      </c>
      <c r="R440" s="18">
        <f t="shared" si="391"/>
        <v>374043.58</v>
      </c>
      <c r="S440" s="18">
        <f t="shared" si="392"/>
        <v>3778.22</v>
      </c>
      <c r="T440" s="18">
        <f t="shared" si="393"/>
        <v>135807.72</v>
      </c>
      <c r="U440" s="51">
        <v>0</v>
      </c>
      <c r="V440" s="10">
        <v>44561</v>
      </c>
      <c r="W440" s="122" t="s">
        <v>63</v>
      </c>
      <c r="X440" s="122"/>
      <c r="Y440" s="122"/>
      <c r="Z440" s="122"/>
      <c r="AA440" s="122"/>
      <c r="AB440" s="122"/>
      <c r="AC440" s="122"/>
      <c r="AD440" s="9">
        <f t="shared" si="394"/>
        <v>11.1</v>
      </c>
      <c r="AE440" s="9">
        <f t="shared" si="395"/>
        <v>513629.52</v>
      </c>
      <c r="AF440" s="9">
        <f t="shared" si="396"/>
        <v>0</v>
      </c>
      <c r="AG440" s="9">
        <f t="shared" si="397"/>
        <v>0</v>
      </c>
      <c r="AH440" s="122"/>
      <c r="AI440" s="122"/>
      <c r="AJ440" s="122"/>
      <c r="AK440" s="122"/>
      <c r="AL440" s="122"/>
      <c r="AM440" s="122"/>
      <c r="AN440" s="122"/>
      <c r="AO440" s="122"/>
      <c r="AP440" s="122"/>
      <c r="AQ440" s="122"/>
      <c r="AR440" s="122"/>
      <c r="AS440" s="122"/>
      <c r="AT440" s="122"/>
    </row>
    <row r="441" spans="1:46" hidden="1" x14ac:dyDescent="0.25">
      <c r="A441" s="122"/>
      <c r="B441" s="5" t="s">
        <v>107</v>
      </c>
      <c r="C441" s="6" t="s">
        <v>20</v>
      </c>
      <c r="D441" s="6"/>
      <c r="E441" s="6"/>
      <c r="F441" s="6"/>
      <c r="G441" s="6"/>
      <c r="H441" s="6"/>
      <c r="I441" s="73">
        <v>3</v>
      </c>
      <c r="J441" s="122">
        <v>1</v>
      </c>
      <c r="K441" s="73">
        <v>1</v>
      </c>
      <c r="L441" s="51">
        <v>21.8</v>
      </c>
      <c r="M441" s="15">
        <v>34038</v>
      </c>
      <c r="N441" s="50">
        <v>46272.93</v>
      </c>
      <c r="O441" s="102">
        <f>Проценты!$C$6</f>
        <v>0.99000000000800004</v>
      </c>
      <c r="P441" s="105">
        <f>Проценты!$C$7</f>
        <v>9.9999999920001807E-3</v>
      </c>
      <c r="Q441" s="18">
        <f t="shared" si="390"/>
        <v>1008749.87</v>
      </c>
      <c r="R441" s="18">
        <f t="shared" si="391"/>
        <v>734608.12</v>
      </c>
      <c r="S441" s="18">
        <f t="shared" si="392"/>
        <v>7420.28</v>
      </c>
      <c r="T441" s="18">
        <f t="shared" si="393"/>
        <v>266721.46999999997</v>
      </c>
      <c r="U441" s="51">
        <v>0</v>
      </c>
      <c r="V441" s="10">
        <v>44561</v>
      </c>
      <c r="W441" s="122" t="s">
        <v>63</v>
      </c>
      <c r="X441" s="122"/>
      <c r="Y441" s="122"/>
      <c r="Z441" s="122"/>
      <c r="AA441" s="122"/>
      <c r="AB441" s="122"/>
      <c r="AC441" s="122"/>
      <c r="AD441" s="9">
        <f t="shared" si="394"/>
        <v>21.8</v>
      </c>
      <c r="AE441" s="9">
        <f t="shared" si="395"/>
        <v>1008749.87</v>
      </c>
      <c r="AF441" s="9">
        <f t="shared" si="396"/>
        <v>0</v>
      </c>
      <c r="AG441" s="9">
        <f t="shared" si="397"/>
        <v>0</v>
      </c>
      <c r="AH441" s="122"/>
      <c r="AI441" s="122"/>
      <c r="AJ441" s="122"/>
      <c r="AK441" s="122"/>
      <c r="AL441" s="122"/>
      <c r="AM441" s="122"/>
      <c r="AN441" s="122"/>
      <c r="AO441" s="122"/>
      <c r="AP441" s="122"/>
      <c r="AQ441" s="122"/>
      <c r="AR441" s="122"/>
      <c r="AS441" s="122"/>
      <c r="AT441" s="122"/>
    </row>
    <row r="442" spans="1:46" hidden="1" x14ac:dyDescent="0.25">
      <c r="A442" s="122"/>
      <c r="B442" s="5" t="s">
        <v>17</v>
      </c>
      <c r="C442" s="6" t="s">
        <v>20</v>
      </c>
      <c r="D442" s="6"/>
      <c r="E442" s="6"/>
      <c r="F442" s="6"/>
      <c r="G442" s="6"/>
      <c r="H442" s="6"/>
      <c r="I442" s="73">
        <v>1</v>
      </c>
      <c r="J442" s="122">
        <v>1</v>
      </c>
      <c r="K442" s="73">
        <v>1</v>
      </c>
      <c r="L442" s="51">
        <v>10</v>
      </c>
      <c r="M442" s="15">
        <v>34038</v>
      </c>
      <c r="N442" s="50">
        <v>46272.93</v>
      </c>
      <c r="O442" s="102">
        <f>Проценты!$C$6</f>
        <v>0.99000000000800004</v>
      </c>
      <c r="P442" s="105">
        <f>Проценты!$C$7</f>
        <v>9.9999999920001807E-3</v>
      </c>
      <c r="Q442" s="18">
        <f t="shared" si="390"/>
        <v>462729.3</v>
      </c>
      <c r="R442" s="18">
        <f t="shared" si="391"/>
        <v>336976.2</v>
      </c>
      <c r="S442" s="18">
        <f t="shared" si="392"/>
        <v>3403.8</v>
      </c>
      <c r="T442" s="18">
        <f t="shared" si="393"/>
        <v>122349.3</v>
      </c>
      <c r="U442" s="51">
        <v>0</v>
      </c>
      <c r="V442" s="10">
        <v>44561</v>
      </c>
      <c r="W442" s="122" t="s">
        <v>63</v>
      </c>
      <c r="X442" s="122"/>
      <c r="Y442" s="122"/>
      <c r="Z442" s="122"/>
      <c r="AA442" s="122"/>
      <c r="AB442" s="122"/>
      <c r="AC442" s="122"/>
      <c r="AD442" s="9">
        <f t="shared" si="394"/>
        <v>10</v>
      </c>
      <c r="AE442" s="9">
        <f t="shared" si="395"/>
        <v>462729.3</v>
      </c>
      <c r="AF442" s="9">
        <f t="shared" si="396"/>
        <v>0</v>
      </c>
      <c r="AG442" s="9">
        <f t="shared" si="397"/>
        <v>0</v>
      </c>
      <c r="AH442" s="122"/>
      <c r="AI442" s="122"/>
      <c r="AJ442" s="122"/>
      <c r="AK442" s="122"/>
      <c r="AL442" s="122"/>
      <c r="AM442" s="122"/>
      <c r="AN442" s="122"/>
      <c r="AO442" s="122"/>
      <c r="AP442" s="122"/>
      <c r="AQ442" s="122"/>
      <c r="AR442" s="122"/>
      <c r="AS442" s="122"/>
      <c r="AT442" s="122"/>
    </row>
    <row r="443" spans="1:46" hidden="1" x14ac:dyDescent="0.25">
      <c r="A443" s="122"/>
      <c r="B443" s="5" t="s">
        <v>111</v>
      </c>
      <c r="C443" s="6" t="s">
        <v>20</v>
      </c>
      <c r="D443" s="6"/>
      <c r="E443" s="6"/>
      <c r="F443" s="6"/>
      <c r="G443" s="6"/>
      <c r="H443" s="6"/>
      <c r="I443" s="73">
        <v>1</v>
      </c>
      <c r="J443" s="122">
        <v>1</v>
      </c>
      <c r="K443" s="73">
        <v>1</v>
      </c>
      <c r="L443" s="51">
        <v>12.1</v>
      </c>
      <c r="M443" s="15">
        <v>34038</v>
      </c>
      <c r="N443" s="50">
        <v>46272.93</v>
      </c>
      <c r="O443" s="102">
        <f>Проценты!$C$6</f>
        <v>0.99000000000800004</v>
      </c>
      <c r="P443" s="105">
        <f>Проценты!$C$7</f>
        <v>9.9999999920001807E-3</v>
      </c>
      <c r="Q443" s="18">
        <f t="shared" si="390"/>
        <v>559902.44999999995</v>
      </c>
      <c r="R443" s="18">
        <f t="shared" si="391"/>
        <v>407741.2</v>
      </c>
      <c r="S443" s="18">
        <f t="shared" si="392"/>
        <v>4118.6000000000004</v>
      </c>
      <c r="T443" s="18">
        <f t="shared" si="393"/>
        <v>148042.65</v>
      </c>
      <c r="U443" s="51">
        <v>0</v>
      </c>
      <c r="V443" s="10">
        <v>44561</v>
      </c>
      <c r="W443" s="122" t="s">
        <v>63</v>
      </c>
      <c r="X443" s="122"/>
      <c r="Y443" s="122"/>
      <c r="Z443" s="122"/>
      <c r="AA443" s="122"/>
      <c r="AB443" s="122"/>
      <c r="AC443" s="122"/>
      <c r="AD443" s="9">
        <f t="shared" si="394"/>
        <v>12.1</v>
      </c>
      <c r="AE443" s="9">
        <f t="shared" si="395"/>
        <v>559902.44999999995</v>
      </c>
      <c r="AF443" s="9">
        <f t="shared" si="396"/>
        <v>0</v>
      </c>
      <c r="AG443" s="9">
        <f t="shared" si="397"/>
        <v>0</v>
      </c>
      <c r="AH443" s="122"/>
      <c r="AI443" s="122"/>
      <c r="AJ443" s="122"/>
      <c r="AK443" s="122"/>
      <c r="AL443" s="122"/>
      <c r="AM443" s="122"/>
      <c r="AN443" s="122"/>
      <c r="AO443" s="122"/>
      <c r="AP443" s="122"/>
      <c r="AQ443" s="122"/>
      <c r="AR443" s="122"/>
      <c r="AS443" s="122"/>
      <c r="AT443" s="122"/>
    </row>
    <row r="444" spans="1:46" hidden="1" x14ac:dyDescent="0.25">
      <c r="A444" s="122"/>
      <c r="B444" s="5" t="s">
        <v>108</v>
      </c>
      <c r="C444" s="6" t="s">
        <v>20</v>
      </c>
      <c r="D444" s="6"/>
      <c r="E444" s="6"/>
      <c r="F444" s="6"/>
      <c r="G444" s="6"/>
      <c r="H444" s="6"/>
      <c r="I444" s="73">
        <v>1</v>
      </c>
      <c r="J444" s="122">
        <v>1</v>
      </c>
      <c r="K444" s="73">
        <v>1</v>
      </c>
      <c r="L444" s="51">
        <v>21</v>
      </c>
      <c r="M444" s="15">
        <v>34038</v>
      </c>
      <c r="N444" s="50">
        <v>46272.93</v>
      </c>
      <c r="O444" s="102">
        <f>Проценты!$C$6</f>
        <v>0.99000000000800004</v>
      </c>
      <c r="P444" s="105">
        <f>Проценты!$C$7</f>
        <v>9.9999999920001807E-3</v>
      </c>
      <c r="Q444" s="18">
        <f t="shared" si="390"/>
        <v>971731.53</v>
      </c>
      <c r="R444" s="18">
        <f t="shared" si="391"/>
        <v>707650.02</v>
      </c>
      <c r="S444" s="18">
        <f t="shared" si="392"/>
        <v>7147.98</v>
      </c>
      <c r="T444" s="18">
        <f t="shared" si="393"/>
        <v>256933.53</v>
      </c>
      <c r="U444" s="51">
        <v>0</v>
      </c>
      <c r="V444" s="10">
        <v>44561</v>
      </c>
      <c r="W444" s="122" t="s">
        <v>63</v>
      </c>
      <c r="X444" s="122"/>
      <c r="Y444" s="122"/>
      <c r="Z444" s="122"/>
      <c r="AA444" s="122"/>
      <c r="AB444" s="122"/>
      <c r="AC444" s="122"/>
      <c r="AD444" s="9">
        <f t="shared" si="394"/>
        <v>21</v>
      </c>
      <c r="AE444" s="9">
        <f t="shared" si="395"/>
        <v>971731.53</v>
      </c>
      <c r="AF444" s="9">
        <f t="shared" si="396"/>
        <v>0</v>
      </c>
      <c r="AG444" s="9">
        <f t="shared" si="397"/>
        <v>0</v>
      </c>
      <c r="AH444" s="122"/>
      <c r="AI444" s="122"/>
      <c r="AJ444" s="122"/>
      <c r="AK444" s="122"/>
      <c r="AL444" s="122"/>
      <c r="AM444" s="122"/>
      <c r="AN444" s="122"/>
      <c r="AO444" s="122"/>
      <c r="AP444" s="122"/>
      <c r="AQ444" s="122"/>
      <c r="AR444" s="122"/>
      <c r="AS444" s="122"/>
      <c r="AT444" s="122"/>
    </row>
    <row r="445" spans="1:46" hidden="1" x14ac:dyDescent="0.25">
      <c r="A445" s="122"/>
      <c r="B445" s="5" t="s">
        <v>22</v>
      </c>
      <c r="C445" s="6"/>
      <c r="D445" s="13" t="s">
        <v>21</v>
      </c>
      <c r="E445" s="6"/>
      <c r="F445" s="6"/>
      <c r="G445" s="6"/>
      <c r="H445" s="6"/>
      <c r="I445" s="73">
        <v>1</v>
      </c>
      <c r="J445" s="122">
        <v>1</v>
      </c>
      <c r="K445" s="73">
        <v>1</v>
      </c>
      <c r="L445" s="51">
        <v>29</v>
      </c>
      <c r="M445" s="15">
        <v>34038</v>
      </c>
      <c r="N445" s="50">
        <v>46272.93</v>
      </c>
      <c r="O445" s="102">
        <f>Проценты!$C$6</f>
        <v>0.99000000000800004</v>
      </c>
      <c r="P445" s="105">
        <f>Проценты!$C$7</f>
        <v>9.9999999920001807E-3</v>
      </c>
      <c r="Q445" s="18">
        <f t="shared" si="390"/>
        <v>1341914.97</v>
      </c>
      <c r="R445" s="18">
        <f t="shared" si="391"/>
        <v>977230.98</v>
      </c>
      <c r="S445" s="18">
        <f t="shared" si="392"/>
        <v>9871.02</v>
      </c>
      <c r="T445" s="18">
        <f t="shared" si="393"/>
        <v>354812.97</v>
      </c>
      <c r="U445" s="51">
        <v>0</v>
      </c>
      <c r="V445" s="10">
        <v>44561</v>
      </c>
      <c r="W445" s="122"/>
      <c r="X445" s="122" t="s">
        <v>63</v>
      </c>
      <c r="Y445" s="122"/>
      <c r="Z445" s="122"/>
      <c r="AA445" s="122"/>
      <c r="AB445" s="122"/>
      <c r="AC445" s="122"/>
      <c r="AD445" s="9">
        <f t="shared" si="394"/>
        <v>0</v>
      </c>
      <c r="AE445" s="9">
        <f t="shared" si="395"/>
        <v>0</v>
      </c>
      <c r="AF445" s="9">
        <f t="shared" si="396"/>
        <v>29</v>
      </c>
      <c r="AG445" s="9">
        <f t="shared" si="397"/>
        <v>1341914.97</v>
      </c>
      <c r="AH445" s="122"/>
      <c r="AI445" s="122"/>
      <c r="AJ445" s="122"/>
      <c r="AK445" s="122"/>
      <c r="AL445" s="122"/>
      <c r="AM445" s="122"/>
      <c r="AN445" s="122"/>
      <c r="AO445" s="122"/>
      <c r="AP445" s="122"/>
      <c r="AQ445" s="122"/>
      <c r="AR445" s="122"/>
      <c r="AS445" s="122"/>
      <c r="AT445" s="122"/>
    </row>
    <row r="446" spans="1:46" hidden="1" x14ac:dyDescent="0.25">
      <c r="A446" s="122"/>
      <c r="B446" s="5" t="s">
        <v>102</v>
      </c>
      <c r="C446" s="6" t="s">
        <v>20</v>
      </c>
      <c r="D446" s="6"/>
      <c r="E446" s="6"/>
      <c r="F446" s="6"/>
      <c r="G446" s="6"/>
      <c r="H446" s="6"/>
      <c r="I446" s="73">
        <v>2</v>
      </c>
      <c r="J446" s="122">
        <v>1</v>
      </c>
      <c r="K446" s="73">
        <v>1</v>
      </c>
      <c r="L446" s="51">
        <v>21.6</v>
      </c>
      <c r="M446" s="15">
        <v>34038</v>
      </c>
      <c r="N446" s="50">
        <v>46272.93</v>
      </c>
      <c r="O446" s="102">
        <f>Проценты!$C$6</f>
        <v>0.99000000000800004</v>
      </c>
      <c r="P446" s="105">
        <f>Проценты!$C$7</f>
        <v>9.9999999920001807E-3</v>
      </c>
      <c r="Q446" s="18">
        <f t="shared" si="390"/>
        <v>999495.29</v>
      </c>
      <c r="R446" s="18">
        <f t="shared" si="391"/>
        <v>727868.59</v>
      </c>
      <c r="S446" s="18">
        <f t="shared" si="392"/>
        <v>7352.21</v>
      </c>
      <c r="T446" s="18">
        <f t="shared" si="393"/>
        <v>264274.49</v>
      </c>
      <c r="U446" s="51">
        <v>0</v>
      </c>
      <c r="V446" s="10">
        <v>44561</v>
      </c>
      <c r="W446" s="122" t="s">
        <v>63</v>
      </c>
      <c r="X446" s="122"/>
      <c r="Y446" s="122"/>
      <c r="Z446" s="122"/>
      <c r="AA446" s="122"/>
      <c r="AB446" s="122"/>
      <c r="AC446" s="122"/>
      <c r="AD446" s="9">
        <f t="shared" si="394"/>
        <v>21.6</v>
      </c>
      <c r="AE446" s="9">
        <f t="shared" si="395"/>
        <v>999495.29</v>
      </c>
      <c r="AF446" s="9">
        <f t="shared" si="396"/>
        <v>0</v>
      </c>
      <c r="AG446" s="9">
        <f t="shared" si="397"/>
        <v>0</v>
      </c>
      <c r="AH446" s="122"/>
      <c r="AI446" s="122"/>
      <c r="AJ446" s="122"/>
      <c r="AK446" s="122"/>
      <c r="AL446" s="122"/>
      <c r="AM446" s="122"/>
      <c r="AN446" s="122"/>
      <c r="AO446" s="122"/>
      <c r="AP446" s="122"/>
      <c r="AQ446" s="122"/>
      <c r="AR446" s="122"/>
      <c r="AS446" s="122"/>
      <c r="AT446" s="122"/>
    </row>
    <row r="447" spans="1:46" hidden="1" x14ac:dyDescent="0.25">
      <c r="A447" s="122"/>
      <c r="B447" s="5" t="s">
        <v>109</v>
      </c>
      <c r="C447" s="6" t="s">
        <v>20</v>
      </c>
      <c r="D447" s="6"/>
      <c r="E447" s="6"/>
      <c r="F447" s="6"/>
      <c r="G447" s="6"/>
      <c r="H447" s="6"/>
      <c r="I447" s="73">
        <v>4</v>
      </c>
      <c r="J447" s="122">
        <v>1</v>
      </c>
      <c r="K447" s="73">
        <v>2</v>
      </c>
      <c r="L447" s="51">
        <v>48.1</v>
      </c>
      <c r="M447" s="15">
        <v>34038</v>
      </c>
      <c r="N447" s="50">
        <v>46272.93</v>
      </c>
      <c r="O447" s="102">
        <f>Проценты!$C$6</f>
        <v>0.99000000000800004</v>
      </c>
      <c r="P447" s="105">
        <f>Проценты!$C$7</f>
        <v>9.9999999920001807E-3</v>
      </c>
      <c r="Q447" s="18">
        <f t="shared" si="390"/>
        <v>2225727.9300000002</v>
      </c>
      <c r="R447" s="18">
        <f t="shared" si="391"/>
        <v>1620855.52</v>
      </c>
      <c r="S447" s="18">
        <f t="shared" si="392"/>
        <v>16372.28</v>
      </c>
      <c r="T447" s="18">
        <f t="shared" si="393"/>
        <v>588500.13</v>
      </c>
      <c r="U447" s="51">
        <v>0</v>
      </c>
      <c r="V447" s="10">
        <v>44561</v>
      </c>
      <c r="W447" s="122" t="s">
        <v>63</v>
      </c>
      <c r="X447" s="122"/>
      <c r="Y447" s="122"/>
      <c r="Z447" s="122"/>
      <c r="AA447" s="122"/>
      <c r="AB447" s="122"/>
      <c r="AC447" s="122"/>
      <c r="AD447" s="9">
        <f t="shared" si="394"/>
        <v>48.1</v>
      </c>
      <c r="AE447" s="9">
        <f t="shared" si="395"/>
        <v>2225727.9300000002</v>
      </c>
      <c r="AF447" s="9">
        <f t="shared" si="396"/>
        <v>0</v>
      </c>
      <c r="AG447" s="9">
        <f t="shared" si="397"/>
        <v>0</v>
      </c>
      <c r="AH447" s="122"/>
      <c r="AI447" s="122"/>
      <c r="AJ447" s="122"/>
      <c r="AK447" s="122"/>
      <c r="AL447" s="122"/>
      <c r="AM447" s="122"/>
      <c r="AN447" s="122"/>
      <c r="AO447" s="122"/>
      <c r="AP447" s="122"/>
      <c r="AQ447" s="122"/>
      <c r="AR447" s="122"/>
      <c r="AS447" s="122"/>
      <c r="AT447" s="122"/>
    </row>
    <row r="448" spans="1:46" hidden="1" x14ac:dyDescent="0.25">
      <c r="A448" s="122"/>
      <c r="B448" s="5" t="s">
        <v>103</v>
      </c>
      <c r="C448" s="6"/>
      <c r="D448" s="13" t="s">
        <v>21</v>
      </c>
      <c r="E448" s="13"/>
      <c r="F448" s="13"/>
      <c r="G448" s="13"/>
      <c r="H448" s="13"/>
      <c r="I448" s="73">
        <v>1</v>
      </c>
      <c r="J448" s="122">
        <v>1</v>
      </c>
      <c r="K448" s="73">
        <v>1</v>
      </c>
      <c r="L448" s="51">
        <v>13.7</v>
      </c>
      <c r="M448" s="15">
        <v>34038</v>
      </c>
      <c r="N448" s="50">
        <v>46272.93</v>
      </c>
      <c r="O448" s="102">
        <f>Проценты!$C$6</f>
        <v>0.99000000000800004</v>
      </c>
      <c r="P448" s="105">
        <f>Проценты!$C$7</f>
        <v>9.9999999920001807E-3</v>
      </c>
      <c r="Q448" s="18">
        <f t="shared" si="390"/>
        <v>633939.14</v>
      </c>
      <c r="R448" s="18">
        <f t="shared" si="391"/>
        <v>461657.39</v>
      </c>
      <c r="S448" s="18">
        <f t="shared" si="392"/>
        <v>4663.21</v>
      </c>
      <c r="T448" s="18">
        <f t="shared" si="393"/>
        <v>167618.54</v>
      </c>
      <c r="U448" s="51">
        <v>0</v>
      </c>
      <c r="V448" s="10">
        <v>44561</v>
      </c>
      <c r="W448" s="122"/>
      <c r="X448" s="122" t="s">
        <v>63</v>
      </c>
      <c r="Y448" s="122"/>
      <c r="Z448" s="122"/>
      <c r="AA448" s="122"/>
      <c r="AB448" s="122"/>
      <c r="AC448" s="122"/>
      <c r="AD448" s="9">
        <f t="shared" si="394"/>
        <v>0</v>
      </c>
      <c r="AE448" s="9">
        <f t="shared" si="395"/>
        <v>0</v>
      </c>
      <c r="AF448" s="9">
        <f t="shared" si="396"/>
        <v>13.7</v>
      </c>
      <c r="AG448" s="9">
        <f t="shared" si="397"/>
        <v>633939.14</v>
      </c>
      <c r="AH448" s="122"/>
      <c r="AI448" s="122"/>
      <c r="AJ448" s="122"/>
      <c r="AK448" s="122"/>
      <c r="AL448" s="122"/>
      <c r="AM448" s="122"/>
      <c r="AN448" s="122"/>
      <c r="AO448" s="122"/>
      <c r="AP448" s="122"/>
      <c r="AQ448" s="122"/>
      <c r="AR448" s="122"/>
      <c r="AS448" s="122"/>
      <c r="AT448" s="122"/>
    </row>
    <row r="449" spans="1:46" s="20" customFormat="1" x14ac:dyDescent="0.25">
      <c r="A449" s="11">
        <v>11</v>
      </c>
      <c r="B449" s="12" t="s">
        <v>175</v>
      </c>
      <c r="C449" s="11"/>
      <c r="D449" s="11"/>
      <c r="E449" s="22">
        <v>4</v>
      </c>
      <c r="F449" s="23">
        <v>136.30000000000001</v>
      </c>
      <c r="G449" s="22">
        <v>0</v>
      </c>
      <c r="H449" s="23">
        <v>0</v>
      </c>
      <c r="I449" s="24">
        <f>SUM(I450:I453)</f>
        <v>18</v>
      </c>
      <c r="J449" s="24">
        <f t="shared" ref="J449:L449" si="398">SUM(J450:J453)</f>
        <v>8</v>
      </c>
      <c r="K449" s="24">
        <f t="shared" si="398"/>
        <v>4</v>
      </c>
      <c r="L449" s="23">
        <f t="shared" si="398"/>
        <v>134</v>
      </c>
      <c r="M449" s="15">
        <v>34038</v>
      </c>
      <c r="N449" s="50">
        <v>46272.93</v>
      </c>
      <c r="O449" s="102">
        <f>Проценты!$C$6</f>
        <v>0.99000000000800004</v>
      </c>
      <c r="P449" s="105">
        <f>Проценты!$C$7</f>
        <v>9.9999999920001807E-3</v>
      </c>
      <c r="Q449" s="23">
        <f t="shared" ref="Q449:U449" si="399">SUM(Q450:Q453)</f>
        <v>6200572.6200000001</v>
      </c>
      <c r="R449" s="23">
        <f t="shared" si="399"/>
        <v>4515481.08</v>
      </c>
      <c r="S449" s="23">
        <f t="shared" si="399"/>
        <v>45610.92</v>
      </c>
      <c r="T449" s="23">
        <f t="shared" si="399"/>
        <v>1639480.62</v>
      </c>
      <c r="U449" s="23">
        <f t="shared" si="399"/>
        <v>0</v>
      </c>
      <c r="V449" s="10">
        <v>44561</v>
      </c>
      <c r="W449" s="11"/>
      <c r="X449" s="11"/>
      <c r="Y449" s="11"/>
      <c r="Z449" s="11"/>
      <c r="AA449" s="11"/>
      <c r="AB449" s="11"/>
      <c r="AC449" s="11"/>
      <c r="AD449" s="23">
        <f t="shared" ref="AD449:AP449" si="400">SUM(AD450:AD453)</f>
        <v>134</v>
      </c>
      <c r="AE449" s="23">
        <f t="shared" si="400"/>
        <v>6200572.6200000001</v>
      </c>
      <c r="AF449" s="23">
        <f t="shared" si="400"/>
        <v>0</v>
      </c>
      <c r="AG449" s="23">
        <f t="shared" si="400"/>
        <v>0</v>
      </c>
      <c r="AH449" s="23">
        <f t="shared" si="400"/>
        <v>0</v>
      </c>
      <c r="AI449" s="23">
        <f t="shared" si="400"/>
        <v>0</v>
      </c>
      <c r="AJ449" s="23">
        <f t="shared" si="400"/>
        <v>0</v>
      </c>
      <c r="AK449" s="23">
        <f t="shared" si="400"/>
        <v>0</v>
      </c>
      <c r="AL449" s="23">
        <f t="shared" si="400"/>
        <v>0</v>
      </c>
      <c r="AM449" s="23">
        <f t="shared" si="400"/>
        <v>0</v>
      </c>
      <c r="AN449" s="23">
        <f t="shared" si="400"/>
        <v>0</v>
      </c>
      <c r="AO449" s="23">
        <f t="shared" si="400"/>
        <v>0</v>
      </c>
      <c r="AP449" s="23">
        <f t="shared" si="400"/>
        <v>0</v>
      </c>
      <c r="AQ449" s="11"/>
      <c r="AR449" s="11"/>
      <c r="AS449" s="11"/>
      <c r="AT449" s="42"/>
    </row>
    <row r="450" spans="1:46" hidden="1" x14ac:dyDescent="0.25">
      <c r="A450" s="122"/>
      <c r="B450" s="74" t="s">
        <v>14</v>
      </c>
      <c r="C450" s="6" t="s">
        <v>20</v>
      </c>
      <c r="D450" s="122"/>
      <c r="E450" s="28"/>
      <c r="F450" s="31"/>
      <c r="G450" s="28"/>
      <c r="H450" s="31"/>
      <c r="I450" s="35">
        <v>4</v>
      </c>
      <c r="J450" s="43">
        <v>3</v>
      </c>
      <c r="K450" s="43">
        <v>1</v>
      </c>
      <c r="L450" s="51">
        <v>44.7</v>
      </c>
      <c r="M450" s="15">
        <v>34038</v>
      </c>
      <c r="N450" s="50">
        <v>46272.93</v>
      </c>
      <c r="O450" s="102">
        <f>Проценты!$C$6</f>
        <v>0.99000000000800004</v>
      </c>
      <c r="P450" s="105">
        <f>Проценты!$C$7</f>
        <v>9.9999999920001807E-3</v>
      </c>
      <c r="Q450" s="18">
        <f t="shared" ref="Q450:Q453" si="401">L450*N450</f>
        <v>2068399.97</v>
      </c>
      <c r="R450" s="18">
        <f t="shared" ref="R450:R453" si="402">IF(N450&lt;M450,(L450*M450*O450)*N450/M450,L450*M450*O450)</f>
        <v>1506283.61</v>
      </c>
      <c r="S450" s="18">
        <f t="shared" ref="S450:S453" si="403">IF(N450&lt;M450,(L450*M450*P450)*N450/M450,L450*M450*P450)</f>
        <v>15214.99</v>
      </c>
      <c r="T450" s="18">
        <f t="shared" ref="T450:T453" si="404">Q450-R450-S450-U450</f>
        <v>546901.37</v>
      </c>
      <c r="U450" s="51">
        <v>0</v>
      </c>
      <c r="V450" s="10">
        <v>44561</v>
      </c>
      <c r="W450" s="122" t="s">
        <v>63</v>
      </c>
      <c r="X450" s="122"/>
      <c r="Y450" s="122"/>
      <c r="Z450" s="122"/>
      <c r="AA450" s="122"/>
      <c r="AB450" s="122"/>
      <c r="AC450" s="122"/>
      <c r="AD450" s="9">
        <f t="shared" ref="AD450:AD453" si="405">IF(W450&gt;0,L450,0)</f>
        <v>44.7</v>
      </c>
      <c r="AE450" s="9">
        <f t="shared" ref="AE450:AE453" si="406">IF(W450&gt;0,Q450,0)</f>
        <v>2068399.97</v>
      </c>
      <c r="AF450" s="9">
        <f t="shared" ref="AF450:AF453" si="407">IF(X450&gt;0,L450,0)</f>
        <v>0</v>
      </c>
      <c r="AG450" s="9">
        <f t="shared" ref="AG450:AG453" si="408">IF(X450&gt;0,Q450,0)</f>
        <v>0</v>
      </c>
      <c r="AH450" s="122"/>
      <c r="AI450" s="122"/>
      <c r="AJ450" s="122"/>
      <c r="AK450" s="122"/>
      <c r="AL450" s="122"/>
      <c r="AM450" s="125"/>
      <c r="AN450" s="122"/>
      <c r="AO450" s="122"/>
      <c r="AP450" s="122"/>
      <c r="AQ450" s="122"/>
      <c r="AR450" s="122"/>
      <c r="AS450" s="122"/>
    </row>
    <row r="451" spans="1:46" hidden="1" x14ac:dyDescent="0.25">
      <c r="A451" s="122"/>
      <c r="B451" s="74" t="s">
        <v>15</v>
      </c>
      <c r="C451" s="6" t="s">
        <v>20</v>
      </c>
      <c r="D451" s="122"/>
      <c r="E451" s="28"/>
      <c r="F451" s="31"/>
      <c r="G451" s="28"/>
      <c r="H451" s="31"/>
      <c r="I451" s="35">
        <v>9</v>
      </c>
      <c r="J451" s="43">
        <v>3</v>
      </c>
      <c r="K451" s="43">
        <v>1</v>
      </c>
      <c r="L451" s="51">
        <v>49.6</v>
      </c>
      <c r="M451" s="15">
        <v>34038</v>
      </c>
      <c r="N451" s="50">
        <v>46272.93</v>
      </c>
      <c r="O451" s="102">
        <f>Проценты!$C$6</f>
        <v>0.99000000000800004</v>
      </c>
      <c r="P451" s="105">
        <f>Проценты!$C$7</f>
        <v>9.9999999920001807E-3</v>
      </c>
      <c r="Q451" s="18">
        <f t="shared" si="401"/>
        <v>2295137.33</v>
      </c>
      <c r="R451" s="18">
        <f t="shared" si="402"/>
        <v>1671401.95</v>
      </c>
      <c r="S451" s="18">
        <f t="shared" si="403"/>
        <v>16882.849999999999</v>
      </c>
      <c r="T451" s="18">
        <f t="shared" si="404"/>
        <v>606852.53</v>
      </c>
      <c r="U451" s="51">
        <v>0</v>
      </c>
      <c r="V451" s="10">
        <v>44561</v>
      </c>
      <c r="W451" s="122" t="s">
        <v>63</v>
      </c>
      <c r="X451" s="122"/>
      <c r="Y451" s="122"/>
      <c r="Z451" s="122"/>
      <c r="AA451" s="122"/>
      <c r="AB451" s="122"/>
      <c r="AC451" s="122"/>
      <c r="AD451" s="9">
        <f t="shared" si="405"/>
        <v>49.6</v>
      </c>
      <c r="AE451" s="9">
        <f t="shared" si="406"/>
        <v>2295137.33</v>
      </c>
      <c r="AF451" s="9">
        <f t="shared" si="407"/>
        <v>0</v>
      </c>
      <c r="AG451" s="9">
        <f t="shared" si="408"/>
        <v>0</v>
      </c>
      <c r="AH451" s="122"/>
      <c r="AI451" s="122"/>
      <c r="AJ451" s="122"/>
      <c r="AK451" s="122"/>
      <c r="AL451" s="122"/>
      <c r="AM451" s="125"/>
      <c r="AN451" s="122"/>
      <c r="AO451" s="122"/>
      <c r="AP451" s="122"/>
      <c r="AQ451" s="122"/>
      <c r="AR451" s="122"/>
      <c r="AS451" s="122"/>
    </row>
    <row r="452" spans="1:46" hidden="1" x14ac:dyDescent="0.25">
      <c r="A452" s="122"/>
      <c r="B452" s="74" t="s">
        <v>16</v>
      </c>
      <c r="C452" s="6" t="s">
        <v>20</v>
      </c>
      <c r="D452" s="122"/>
      <c r="E452" s="28"/>
      <c r="F452" s="31"/>
      <c r="G452" s="28"/>
      <c r="H452" s="31"/>
      <c r="I452" s="35">
        <v>1</v>
      </c>
      <c r="J452" s="43">
        <v>1</v>
      </c>
      <c r="K452" s="43">
        <v>1</v>
      </c>
      <c r="L452" s="51">
        <v>19.899999999999999</v>
      </c>
      <c r="M452" s="15">
        <v>34038</v>
      </c>
      <c r="N452" s="50">
        <v>46272.93</v>
      </c>
      <c r="O452" s="102">
        <f>Проценты!$C$6</f>
        <v>0.99000000000800004</v>
      </c>
      <c r="P452" s="105">
        <f>Проценты!$C$7</f>
        <v>9.9999999920001807E-3</v>
      </c>
      <c r="Q452" s="18">
        <f t="shared" si="401"/>
        <v>920831.31</v>
      </c>
      <c r="R452" s="18">
        <f t="shared" si="402"/>
        <v>670582.64</v>
      </c>
      <c r="S452" s="18">
        <f t="shared" si="403"/>
        <v>6773.56</v>
      </c>
      <c r="T452" s="18">
        <f t="shared" si="404"/>
        <v>243475.11</v>
      </c>
      <c r="U452" s="51">
        <v>0</v>
      </c>
      <c r="V452" s="10">
        <v>44561</v>
      </c>
      <c r="W452" s="122" t="s">
        <v>63</v>
      </c>
      <c r="X452" s="122"/>
      <c r="Y452" s="122"/>
      <c r="Z452" s="122"/>
      <c r="AA452" s="122"/>
      <c r="AB452" s="122"/>
      <c r="AC452" s="122"/>
      <c r="AD452" s="9">
        <f t="shared" si="405"/>
        <v>19.899999999999999</v>
      </c>
      <c r="AE452" s="9">
        <f t="shared" si="406"/>
        <v>920831.31</v>
      </c>
      <c r="AF452" s="9">
        <f t="shared" si="407"/>
        <v>0</v>
      </c>
      <c r="AG452" s="9">
        <f t="shared" si="408"/>
        <v>0</v>
      </c>
      <c r="AH452" s="122"/>
      <c r="AI452" s="122"/>
      <c r="AJ452" s="122"/>
      <c r="AK452" s="122"/>
      <c r="AL452" s="122"/>
      <c r="AM452" s="125"/>
      <c r="AN452" s="122"/>
      <c r="AO452" s="122"/>
      <c r="AP452" s="122"/>
      <c r="AQ452" s="122"/>
      <c r="AR452" s="122"/>
      <c r="AS452" s="122"/>
      <c r="AT452" s="3"/>
    </row>
    <row r="453" spans="1:46" hidden="1" x14ac:dyDescent="0.25">
      <c r="A453" s="122"/>
      <c r="B453" s="74" t="s">
        <v>17</v>
      </c>
      <c r="C453" s="6" t="s">
        <v>20</v>
      </c>
      <c r="D453" s="122"/>
      <c r="E453" s="28"/>
      <c r="F453" s="31"/>
      <c r="G453" s="28"/>
      <c r="H453" s="31"/>
      <c r="I453" s="35">
        <v>4</v>
      </c>
      <c r="J453" s="43">
        <v>1</v>
      </c>
      <c r="K453" s="43">
        <v>1</v>
      </c>
      <c r="L453" s="9">
        <v>19.8</v>
      </c>
      <c r="M453" s="15">
        <v>34038</v>
      </c>
      <c r="N453" s="50">
        <v>46272.93</v>
      </c>
      <c r="O453" s="102">
        <f>Проценты!$C$6</f>
        <v>0.99000000000800004</v>
      </c>
      <c r="P453" s="105">
        <f>Проценты!$C$7</f>
        <v>9.9999999920001807E-3</v>
      </c>
      <c r="Q453" s="18">
        <f t="shared" si="401"/>
        <v>916204.01</v>
      </c>
      <c r="R453" s="18">
        <f t="shared" si="402"/>
        <v>667212.88</v>
      </c>
      <c r="S453" s="18">
        <f t="shared" si="403"/>
        <v>6739.52</v>
      </c>
      <c r="T453" s="18">
        <f t="shared" si="404"/>
        <v>242251.61</v>
      </c>
      <c r="U453" s="51">
        <v>0</v>
      </c>
      <c r="V453" s="10">
        <v>44561</v>
      </c>
      <c r="W453" s="122" t="s">
        <v>63</v>
      </c>
      <c r="X453" s="122"/>
      <c r="Y453" s="122"/>
      <c r="Z453" s="122"/>
      <c r="AA453" s="122"/>
      <c r="AB453" s="122"/>
      <c r="AC453" s="122"/>
      <c r="AD453" s="9">
        <f t="shared" si="405"/>
        <v>19.8</v>
      </c>
      <c r="AE453" s="9">
        <f t="shared" si="406"/>
        <v>916204.01</v>
      </c>
      <c r="AF453" s="9">
        <f t="shared" si="407"/>
        <v>0</v>
      </c>
      <c r="AG453" s="9">
        <f t="shared" si="408"/>
        <v>0</v>
      </c>
      <c r="AH453" s="122"/>
      <c r="AI453" s="122"/>
      <c r="AJ453" s="122"/>
      <c r="AK453" s="122"/>
      <c r="AL453" s="122"/>
      <c r="AM453" s="125"/>
      <c r="AN453" s="122"/>
      <c r="AO453" s="122"/>
      <c r="AP453" s="122"/>
      <c r="AQ453" s="122"/>
      <c r="AR453" s="122"/>
      <c r="AS453" s="122"/>
      <c r="AT453" s="3"/>
    </row>
    <row r="454" spans="1:46" x14ac:dyDescent="0.25">
      <c r="A454" s="122">
        <v>12</v>
      </c>
      <c r="B454" s="5" t="s">
        <v>176</v>
      </c>
      <c r="C454" s="122"/>
      <c r="D454" s="122"/>
      <c r="E454" s="28">
        <v>14</v>
      </c>
      <c r="F454" s="31">
        <v>619.20000000000005</v>
      </c>
      <c r="G454" s="28">
        <v>2</v>
      </c>
      <c r="H454" s="31">
        <v>81.900000000000006</v>
      </c>
      <c r="I454" s="35">
        <f>SUM(I455:I470)</f>
        <v>44</v>
      </c>
      <c r="J454" s="35">
        <f t="shared" ref="J454:L454" si="409">SUM(J455:J470)</f>
        <v>16</v>
      </c>
      <c r="K454" s="35">
        <f t="shared" si="409"/>
        <v>28</v>
      </c>
      <c r="L454" s="36">
        <f t="shared" si="409"/>
        <v>701.1</v>
      </c>
      <c r="M454" s="15">
        <v>34038</v>
      </c>
      <c r="N454" s="50">
        <v>46272.93</v>
      </c>
      <c r="O454" s="102">
        <f>Проценты!$C$6</f>
        <v>0.99000000000800004</v>
      </c>
      <c r="P454" s="105">
        <f>Проценты!$C$7</f>
        <v>9.9999999920001807E-3</v>
      </c>
      <c r="Q454" s="36">
        <f t="shared" ref="Q454:U454" si="410">SUM(Q455:Q470)</f>
        <v>32441951.239999998</v>
      </c>
      <c r="R454" s="36">
        <f t="shared" si="410"/>
        <v>23625401.379999999</v>
      </c>
      <c r="S454" s="36">
        <f t="shared" si="410"/>
        <v>238640.42</v>
      </c>
      <c r="T454" s="36">
        <f t="shared" si="410"/>
        <v>8577909.4399999995</v>
      </c>
      <c r="U454" s="36">
        <f t="shared" si="410"/>
        <v>0</v>
      </c>
      <c r="V454" s="10">
        <v>44561</v>
      </c>
      <c r="W454" s="122"/>
      <c r="X454" s="122"/>
      <c r="Y454" s="122"/>
      <c r="Z454" s="122"/>
      <c r="AA454" s="122"/>
      <c r="AB454" s="122"/>
      <c r="AC454" s="122"/>
      <c r="AD454" s="32">
        <f t="shared" ref="AD454:AP454" si="411">SUM(AD455:AD470)</f>
        <v>619.20000000000005</v>
      </c>
      <c r="AE454" s="32">
        <f t="shared" si="411"/>
        <v>28652198.27</v>
      </c>
      <c r="AF454" s="32">
        <f t="shared" si="411"/>
        <v>81.900000000000006</v>
      </c>
      <c r="AG454" s="32">
        <f t="shared" si="411"/>
        <v>3789752.97</v>
      </c>
      <c r="AH454" s="32">
        <f t="shared" si="411"/>
        <v>0</v>
      </c>
      <c r="AI454" s="32">
        <f t="shared" si="411"/>
        <v>0</v>
      </c>
      <c r="AJ454" s="32">
        <f t="shared" si="411"/>
        <v>0</v>
      </c>
      <c r="AK454" s="32">
        <f t="shared" si="411"/>
        <v>0</v>
      </c>
      <c r="AL454" s="32">
        <f t="shared" si="411"/>
        <v>0</v>
      </c>
      <c r="AM454" s="32">
        <f t="shared" si="411"/>
        <v>0</v>
      </c>
      <c r="AN454" s="32">
        <f t="shared" si="411"/>
        <v>0</v>
      </c>
      <c r="AO454" s="32">
        <f t="shared" si="411"/>
        <v>0</v>
      </c>
      <c r="AP454" s="32">
        <f t="shared" si="411"/>
        <v>0</v>
      </c>
      <c r="AQ454" s="122"/>
      <c r="AR454" s="122"/>
      <c r="AS454" s="122"/>
      <c r="AT454" s="3"/>
    </row>
    <row r="455" spans="1:46" hidden="1" x14ac:dyDescent="0.25">
      <c r="A455" s="122"/>
      <c r="B455" s="74" t="s">
        <v>14</v>
      </c>
      <c r="C455" s="6" t="s">
        <v>20</v>
      </c>
      <c r="D455" s="122"/>
      <c r="E455" s="28"/>
      <c r="F455" s="31"/>
      <c r="G455" s="28"/>
      <c r="H455" s="31"/>
      <c r="I455" s="35">
        <v>1</v>
      </c>
      <c r="J455" s="43">
        <v>1</v>
      </c>
      <c r="K455" s="123">
        <v>2</v>
      </c>
      <c r="L455" s="9">
        <v>45.8</v>
      </c>
      <c r="M455" s="15">
        <v>34038</v>
      </c>
      <c r="N455" s="50">
        <v>46272.93</v>
      </c>
      <c r="O455" s="102">
        <f>Проценты!$C$6</f>
        <v>0.99000000000800004</v>
      </c>
      <c r="P455" s="105">
        <f>Проценты!$C$7</f>
        <v>9.9999999920001807E-3</v>
      </c>
      <c r="Q455" s="18">
        <f t="shared" ref="Q455:Q470" si="412">L455*N455</f>
        <v>2119300.19</v>
      </c>
      <c r="R455" s="18">
        <f t="shared" ref="R455:R470" si="413">IF(N455&lt;M455,(L455*M455*O455)*N455/M455,L455*M455*O455)</f>
        <v>1543351</v>
      </c>
      <c r="S455" s="18">
        <f t="shared" ref="S455:S470" si="414">IF(N455&lt;M455,(L455*M455*P455)*N455/M455,L455*M455*P455)</f>
        <v>15589.4</v>
      </c>
      <c r="T455" s="18">
        <f t="shared" ref="T455:T470" si="415">Q455-R455-S455-U455</f>
        <v>560359.79</v>
      </c>
      <c r="U455" s="51">
        <v>0</v>
      </c>
      <c r="V455" s="10">
        <v>44561</v>
      </c>
      <c r="W455" s="122" t="s">
        <v>63</v>
      </c>
      <c r="X455" s="122"/>
      <c r="Y455" s="122"/>
      <c r="Z455" s="122"/>
      <c r="AA455" s="122"/>
      <c r="AB455" s="122"/>
      <c r="AC455" s="122"/>
      <c r="AD455" s="9">
        <f t="shared" ref="AD455:AD504" si="416">IF(W455&gt;0,L455,0)</f>
        <v>45.8</v>
      </c>
      <c r="AE455" s="9">
        <f t="shared" ref="AE455:AE470" si="417">IF(W455&gt;0,Q455,0)</f>
        <v>2119300.19</v>
      </c>
      <c r="AF455" s="9">
        <f t="shared" ref="AF455:AF504" si="418">IF(X455&gt;0,L455,0)</f>
        <v>0</v>
      </c>
      <c r="AG455" s="9">
        <f t="shared" ref="AG455:AG470" si="419">IF(X455&gt;0,Q455,0)</f>
        <v>0</v>
      </c>
      <c r="AH455" s="122"/>
      <c r="AI455" s="122"/>
      <c r="AJ455" s="122"/>
      <c r="AK455" s="122"/>
      <c r="AL455" s="122"/>
      <c r="AM455" s="125"/>
      <c r="AN455" s="122"/>
      <c r="AO455" s="122"/>
      <c r="AP455" s="122"/>
      <c r="AQ455" s="122"/>
      <c r="AR455" s="122"/>
      <c r="AS455" s="122"/>
      <c r="AT455" s="3"/>
    </row>
    <row r="456" spans="1:46" hidden="1" x14ac:dyDescent="0.25">
      <c r="A456" s="122"/>
      <c r="B456" s="74" t="s">
        <v>15</v>
      </c>
      <c r="C456" s="6" t="s">
        <v>20</v>
      </c>
      <c r="D456" s="122"/>
      <c r="E456" s="28"/>
      <c r="F456" s="31"/>
      <c r="G456" s="28"/>
      <c r="H456" s="31"/>
      <c r="I456" s="35">
        <v>5</v>
      </c>
      <c r="J456" s="43">
        <v>1</v>
      </c>
      <c r="K456" s="123">
        <v>2</v>
      </c>
      <c r="L456" s="9">
        <v>45.1</v>
      </c>
      <c r="M456" s="15">
        <v>34038</v>
      </c>
      <c r="N456" s="50">
        <v>46272.93</v>
      </c>
      <c r="O456" s="102">
        <f>Проценты!$C$6</f>
        <v>0.99000000000800004</v>
      </c>
      <c r="P456" s="105">
        <f>Проценты!$C$7</f>
        <v>9.9999999920001807E-3</v>
      </c>
      <c r="Q456" s="18">
        <f t="shared" si="412"/>
        <v>2086909.14</v>
      </c>
      <c r="R456" s="18">
        <f t="shared" si="413"/>
        <v>1519762.66</v>
      </c>
      <c r="S456" s="18">
        <f t="shared" si="414"/>
        <v>15351.14</v>
      </c>
      <c r="T456" s="18">
        <f t="shared" si="415"/>
        <v>551795.34</v>
      </c>
      <c r="U456" s="51">
        <v>0</v>
      </c>
      <c r="V456" s="10">
        <v>44561</v>
      </c>
      <c r="W456" s="122" t="s">
        <v>63</v>
      </c>
      <c r="X456" s="122"/>
      <c r="Y456" s="122"/>
      <c r="Z456" s="122"/>
      <c r="AA456" s="122"/>
      <c r="AB456" s="122"/>
      <c r="AC456" s="122"/>
      <c r="AD456" s="9">
        <f t="shared" si="416"/>
        <v>45.1</v>
      </c>
      <c r="AE456" s="9">
        <f t="shared" si="417"/>
        <v>2086909.14</v>
      </c>
      <c r="AF456" s="9">
        <f t="shared" si="418"/>
        <v>0</v>
      </c>
      <c r="AG456" s="9">
        <f t="shared" si="419"/>
        <v>0</v>
      </c>
      <c r="AH456" s="122"/>
      <c r="AI456" s="122"/>
      <c r="AJ456" s="122"/>
      <c r="AK456" s="122"/>
      <c r="AL456" s="122"/>
      <c r="AM456" s="125"/>
      <c r="AN456" s="122"/>
      <c r="AO456" s="122"/>
      <c r="AP456" s="122"/>
      <c r="AQ456" s="122"/>
      <c r="AR456" s="122"/>
      <c r="AS456" s="122"/>
      <c r="AT456" s="3"/>
    </row>
    <row r="457" spans="1:46" hidden="1" x14ac:dyDescent="0.25">
      <c r="A457" s="122"/>
      <c r="B457" s="74" t="s">
        <v>16</v>
      </c>
      <c r="C457" s="6" t="s">
        <v>20</v>
      </c>
      <c r="D457" s="122"/>
      <c r="E457" s="28"/>
      <c r="F457" s="31"/>
      <c r="G457" s="28"/>
      <c r="H457" s="31"/>
      <c r="I457" s="35">
        <v>5</v>
      </c>
      <c r="J457" s="43">
        <v>1</v>
      </c>
      <c r="K457" s="123">
        <v>2</v>
      </c>
      <c r="L457" s="9">
        <v>48.9</v>
      </c>
      <c r="M457" s="15">
        <v>34038</v>
      </c>
      <c r="N457" s="50">
        <v>46272.93</v>
      </c>
      <c r="O457" s="102">
        <f>Проценты!$C$6</f>
        <v>0.99000000000800004</v>
      </c>
      <c r="P457" s="105">
        <f>Проценты!$C$7</f>
        <v>9.9999999920001807E-3</v>
      </c>
      <c r="Q457" s="18">
        <f t="shared" si="412"/>
        <v>2262746.2799999998</v>
      </c>
      <c r="R457" s="18">
        <f t="shared" si="413"/>
        <v>1647813.62</v>
      </c>
      <c r="S457" s="18">
        <f t="shared" si="414"/>
        <v>16644.580000000002</v>
      </c>
      <c r="T457" s="18">
        <f t="shared" si="415"/>
        <v>598288.07999999996</v>
      </c>
      <c r="U457" s="51">
        <v>0</v>
      </c>
      <c r="V457" s="10">
        <v>44561</v>
      </c>
      <c r="W457" s="122" t="s">
        <v>63</v>
      </c>
      <c r="X457" s="122"/>
      <c r="Y457" s="122"/>
      <c r="Z457" s="122"/>
      <c r="AA457" s="122"/>
      <c r="AB457" s="122"/>
      <c r="AC457" s="122"/>
      <c r="AD457" s="9">
        <f t="shared" si="416"/>
        <v>48.9</v>
      </c>
      <c r="AE457" s="9">
        <f t="shared" si="417"/>
        <v>2262746.2799999998</v>
      </c>
      <c r="AF457" s="9">
        <f t="shared" si="418"/>
        <v>0</v>
      </c>
      <c r="AG457" s="9">
        <f t="shared" si="419"/>
        <v>0</v>
      </c>
      <c r="AH457" s="122"/>
      <c r="AI457" s="122"/>
      <c r="AJ457" s="122"/>
      <c r="AK457" s="122"/>
      <c r="AL457" s="122"/>
      <c r="AM457" s="125"/>
      <c r="AN457" s="122"/>
      <c r="AO457" s="122"/>
      <c r="AP457" s="122"/>
      <c r="AQ457" s="122"/>
      <c r="AR457" s="122"/>
      <c r="AS457" s="122"/>
      <c r="AT457" s="3"/>
    </row>
    <row r="458" spans="1:46" hidden="1" x14ac:dyDescent="0.25">
      <c r="A458" s="122"/>
      <c r="B458" s="74" t="s">
        <v>17</v>
      </c>
      <c r="C458" s="6" t="s">
        <v>20</v>
      </c>
      <c r="D458" s="122"/>
      <c r="E458" s="28"/>
      <c r="F458" s="31"/>
      <c r="G458" s="28"/>
      <c r="H458" s="31"/>
      <c r="I458" s="35">
        <v>1</v>
      </c>
      <c r="J458" s="43">
        <v>1</v>
      </c>
      <c r="K458" s="123">
        <v>1</v>
      </c>
      <c r="L458" s="9">
        <v>35.700000000000003</v>
      </c>
      <c r="M458" s="15">
        <v>34038</v>
      </c>
      <c r="N458" s="50">
        <v>46272.93</v>
      </c>
      <c r="O458" s="102">
        <f>Проценты!$C$6</f>
        <v>0.99000000000800004</v>
      </c>
      <c r="P458" s="105">
        <f>Проценты!$C$7</f>
        <v>9.9999999920001807E-3</v>
      </c>
      <c r="Q458" s="18">
        <f t="shared" si="412"/>
        <v>1651943.6</v>
      </c>
      <c r="R458" s="18">
        <f t="shared" si="413"/>
        <v>1203005.03</v>
      </c>
      <c r="S458" s="18">
        <f t="shared" si="414"/>
        <v>12151.57</v>
      </c>
      <c r="T458" s="18">
        <f t="shared" si="415"/>
        <v>436787</v>
      </c>
      <c r="U458" s="51">
        <v>0</v>
      </c>
      <c r="V458" s="10">
        <v>44561</v>
      </c>
      <c r="W458" s="122" t="s">
        <v>63</v>
      </c>
      <c r="X458" s="122"/>
      <c r="Y458" s="122"/>
      <c r="Z458" s="122"/>
      <c r="AA458" s="122"/>
      <c r="AB458" s="122"/>
      <c r="AC458" s="122"/>
      <c r="AD458" s="9">
        <f t="shared" si="416"/>
        <v>35.700000000000003</v>
      </c>
      <c r="AE458" s="9">
        <f t="shared" si="417"/>
        <v>1651943.6</v>
      </c>
      <c r="AF458" s="9">
        <f t="shared" si="418"/>
        <v>0</v>
      </c>
      <c r="AG458" s="9">
        <f t="shared" si="419"/>
        <v>0</v>
      </c>
      <c r="AH458" s="122"/>
      <c r="AI458" s="122"/>
      <c r="AJ458" s="122"/>
      <c r="AK458" s="122"/>
      <c r="AL458" s="122"/>
      <c r="AM458" s="125"/>
      <c r="AN458" s="122"/>
      <c r="AO458" s="122"/>
      <c r="AP458" s="122"/>
      <c r="AQ458" s="122"/>
      <c r="AR458" s="122"/>
      <c r="AS458" s="122"/>
      <c r="AT458" s="3"/>
    </row>
    <row r="459" spans="1:46" hidden="1" x14ac:dyDescent="0.25">
      <c r="A459" s="122"/>
      <c r="B459" s="74" t="s">
        <v>18</v>
      </c>
      <c r="C459" s="6" t="s">
        <v>20</v>
      </c>
      <c r="D459" s="122"/>
      <c r="E459" s="28"/>
      <c r="F459" s="31"/>
      <c r="G459" s="28"/>
      <c r="H459" s="31"/>
      <c r="I459" s="35">
        <v>5</v>
      </c>
      <c r="J459" s="43">
        <v>1</v>
      </c>
      <c r="K459" s="123">
        <v>2</v>
      </c>
      <c r="L459" s="9">
        <v>44.9</v>
      </c>
      <c r="M459" s="15">
        <v>34038</v>
      </c>
      <c r="N459" s="50">
        <v>46272.93</v>
      </c>
      <c r="O459" s="102">
        <f>Проценты!$C$6</f>
        <v>0.99000000000800004</v>
      </c>
      <c r="P459" s="105">
        <f>Проценты!$C$7</f>
        <v>9.9999999920001807E-3</v>
      </c>
      <c r="Q459" s="18">
        <f t="shared" si="412"/>
        <v>2077654.56</v>
      </c>
      <c r="R459" s="18">
        <f t="shared" si="413"/>
        <v>1513023.14</v>
      </c>
      <c r="S459" s="18">
        <f t="shared" si="414"/>
        <v>15283.06</v>
      </c>
      <c r="T459" s="18">
        <f t="shared" si="415"/>
        <v>549348.36</v>
      </c>
      <c r="U459" s="51">
        <v>0</v>
      </c>
      <c r="V459" s="10">
        <v>44561</v>
      </c>
      <c r="W459" s="122" t="s">
        <v>63</v>
      </c>
      <c r="X459" s="122"/>
      <c r="Y459" s="122"/>
      <c r="Z459" s="122"/>
      <c r="AA459" s="122"/>
      <c r="AB459" s="122"/>
      <c r="AC459" s="122"/>
      <c r="AD459" s="9">
        <f t="shared" si="416"/>
        <v>44.9</v>
      </c>
      <c r="AE459" s="9">
        <f t="shared" si="417"/>
        <v>2077654.56</v>
      </c>
      <c r="AF459" s="9">
        <f t="shared" si="418"/>
        <v>0</v>
      </c>
      <c r="AG459" s="9">
        <f t="shared" si="419"/>
        <v>0</v>
      </c>
      <c r="AH459" s="122"/>
      <c r="AI459" s="122"/>
      <c r="AJ459" s="122"/>
      <c r="AK459" s="122"/>
      <c r="AL459" s="122"/>
      <c r="AM459" s="125"/>
      <c r="AN459" s="122"/>
      <c r="AO459" s="122"/>
      <c r="AP459" s="122"/>
      <c r="AQ459" s="122"/>
      <c r="AR459" s="122"/>
      <c r="AS459" s="122"/>
      <c r="AT459" s="3"/>
    </row>
    <row r="460" spans="1:46" hidden="1" x14ac:dyDescent="0.25">
      <c r="A460" s="122"/>
      <c r="B460" s="74" t="s">
        <v>19</v>
      </c>
      <c r="C460" s="6" t="s">
        <v>20</v>
      </c>
      <c r="D460" s="122"/>
      <c r="E460" s="28"/>
      <c r="F460" s="31"/>
      <c r="G460" s="28"/>
      <c r="H460" s="31"/>
      <c r="I460" s="35">
        <v>3</v>
      </c>
      <c r="J460" s="43">
        <v>1</v>
      </c>
      <c r="K460" s="123">
        <v>2</v>
      </c>
      <c r="L460" s="9">
        <v>45.9</v>
      </c>
      <c r="M460" s="15">
        <v>34038</v>
      </c>
      <c r="N460" s="50">
        <v>46272.93</v>
      </c>
      <c r="O460" s="102">
        <f>Проценты!$C$6</f>
        <v>0.99000000000800004</v>
      </c>
      <c r="P460" s="105">
        <f>Проценты!$C$7</f>
        <v>9.9999999920001807E-3</v>
      </c>
      <c r="Q460" s="18">
        <f t="shared" si="412"/>
        <v>2123927.4900000002</v>
      </c>
      <c r="R460" s="18">
        <f t="shared" si="413"/>
        <v>1546720.76</v>
      </c>
      <c r="S460" s="18">
        <f t="shared" si="414"/>
        <v>15623.44</v>
      </c>
      <c r="T460" s="18">
        <f t="shared" si="415"/>
        <v>561583.29</v>
      </c>
      <c r="U460" s="51">
        <v>0</v>
      </c>
      <c r="V460" s="10">
        <v>44561</v>
      </c>
      <c r="W460" s="122" t="s">
        <v>63</v>
      </c>
      <c r="X460" s="122"/>
      <c r="Y460" s="122"/>
      <c r="Z460" s="122"/>
      <c r="AA460" s="122"/>
      <c r="AB460" s="122"/>
      <c r="AC460" s="122"/>
      <c r="AD460" s="9">
        <f t="shared" si="416"/>
        <v>45.9</v>
      </c>
      <c r="AE460" s="9">
        <f t="shared" si="417"/>
        <v>2123927.4900000002</v>
      </c>
      <c r="AF460" s="9">
        <f t="shared" si="418"/>
        <v>0</v>
      </c>
      <c r="AG460" s="9">
        <f t="shared" si="419"/>
        <v>0</v>
      </c>
      <c r="AH460" s="122"/>
      <c r="AI460" s="122"/>
      <c r="AJ460" s="122"/>
      <c r="AK460" s="122"/>
      <c r="AL460" s="122"/>
      <c r="AM460" s="125"/>
      <c r="AN460" s="122"/>
      <c r="AO460" s="122"/>
      <c r="AP460" s="122"/>
      <c r="AQ460" s="122"/>
      <c r="AR460" s="122"/>
      <c r="AS460" s="122"/>
      <c r="AT460" s="3"/>
    </row>
    <row r="461" spans="1:46" hidden="1" x14ac:dyDescent="0.25">
      <c r="A461" s="122"/>
      <c r="B461" s="74" t="s">
        <v>22</v>
      </c>
      <c r="C461" s="6" t="s">
        <v>20</v>
      </c>
      <c r="D461" s="122"/>
      <c r="E461" s="28"/>
      <c r="F461" s="31"/>
      <c r="G461" s="28"/>
      <c r="H461" s="31"/>
      <c r="I461" s="35">
        <v>2</v>
      </c>
      <c r="J461" s="43">
        <v>1</v>
      </c>
      <c r="K461" s="123">
        <v>2</v>
      </c>
      <c r="L461" s="9">
        <v>48.2</v>
      </c>
      <c r="M461" s="15">
        <v>34038</v>
      </c>
      <c r="N461" s="50">
        <v>46272.93</v>
      </c>
      <c r="O461" s="102">
        <f>Проценты!$C$6</f>
        <v>0.99000000000800004</v>
      </c>
      <c r="P461" s="105">
        <f>Проценты!$C$7</f>
        <v>9.9999999920001807E-3</v>
      </c>
      <c r="Q461" s="18">
        <f t="shared" si="412"/>
        <v>2230355.23</v>
      </c>
      <c r="R461" s="18">
        <f t="shared" si="413"/>
        <v>1624225.28</v>
      </c>
      <c r="S461" s="18">
        <f t="shared" si="414"/>
        <v>16406.32</v>
      </c>
      <c r="T461" s="18">
        <f t="shared" si="415"/>
        <v>589723.63</v>
      </c>
      <c r="U461" s="51">
        <v>0</v>
      </c>
      <c r="V461" s="10">
        <v>44561</v>
      </c>
      <c r="W461" s="122" t="s">
        <v>63</v>
      </c>
      <c r="X461" s="122"/>
      <c r="Y461" s="122"/>
      <c r="Z461" s="122"/>
      <c r="AA461" s="122"/>
      <c r="AB461" s="122"/>
      <c r="AC461" s="122"/>
      <c r="AD461" s="9">
        <f t="shared" si="416"/>
        <v>48.2</v>
      </c>
      <c r="AE461" s="9">
        <f t="shared" si="417"/>
        <v>2230355.23</v>
      </c>
      <c r="AF461" s="9">
        <f t="shared" si="418"/>
        <v>0</v>
      </c>
      <c r="AG461" s="9">
        <f t="shared" si="419"/>
        <v>0</v>
      </c>
      <c r="AH461" s="122"/>
      <c r="AI461" s="122"/>
      <c r="AJ461" s="122"/>
      <c r="AK461" s="122"/>
      <c r="AL461" s="122"/>
      <c r="AM461" s="125"/>
      <c r="AN461" s="122"/>
      <c r="AO461" s="122"/>
      <c r="AP461" s="122"/>
      <c r="AQ461" s="122"/>
      <c r="AR461" s="122"/>
      <c r="AS461" s="122"/>
      <c r="AT461" s="3"/>
    </row>
    <row r="462" spans="1:46" hidden="1" x14ac:dyDescent="0.25">
      <c r="A462" s="122"/>
      <c r="B462" s="74" t="s">
        <v>23</v>
      </c>
      <c r="C462" s="6" t="s">
        <v>20</v>
      </c>
      <c r="D462" s="122"/>
      <c r="E462" s="28"/>
      <c r="F462" s="31"/>
      <c r="G462" s="28"/>
      <c r="H462" s="31"/>
      <c r="I462" s="35">
        <v>1</v>
      </c>
      <c r="J462" s="43">
        <v>1</v>
      </c>
      <c r="K462" s="123">
        <v>1</v>
      </c>
      <c r="L462" s="9">
        <v>36.200000000000003</v>
      </c>
      <c r="M462" s="15">
        <v>34038</v>
      </c>
      <c r="N462" s="50">
        <v>46272.93</v>
      </c>
      <c r="O462" s="102">
        <f>Проценты!$C$6</f>
        <v>0.99000000000800004</v>
      </c>
      <c r="P462" s="105">
        <f>Проценты!$C$7</f>
        <v>9.9999999920001807E-3</v>
      </c>
      <c r="Q462" s="18">
        <f t="shared" si="412"/>
        <v>1675080.07</v>
      </c>
      <c r="R462" s="18">
        <f t="shared" si="413"/>
        <v>1219853.8400000001</v>
      </c>
      <c r="S462" s="18">
        <f t="shared" si="414"/>
        <v>12321.76</v>
      </c>
      <c r="T462" s="18">
        <f t="shared" si="415"/>
        <v>442904.47</v>
      </c>
      <c r="U462" s="51">
        <v>0</v>
      </c>
      <c r="V462" s="10">
        <v>44561</v>
      </c>
      <c r="W462" s="122" t="s">
        <v>63</v>
      </c>
      <c r="X462" s="122"/>
      <c r="Y462" s="122"/>
      <c r="Z462" s="122"/>
      <c r="AA462" s="122"/>
      <c r="AB462" s="122"/>
      <c r="AC462" s="122"/>
      <c r="AD462" s="9">
        <f t="shared" si="416"/>
        <v>36.200000000000003</v>
      </c>
      <c r="AE462" s="9">
        <f t="shared" si="417"/>
        <v>1675080.07</v>
      </c>
      <c r="AF462" s="9">
        <f t="shared" si="418"/>
        <v>0</v>
      </c>
      <c r="AG462" s="9">
        <f t="shared" si="419"/>
        <v>0</v>
      </c>
      <c r="AH462" s="122"/>
      <c r="AI462" s="122"/>
      <c r="AJ462" s="122"/>
      <c r="AK462" s="122"/>
      <c r="AL462" s="122"/>
      <c r="AM462" s="125"/>
      <c r="AN462" s="122"/>
      <c r="AO462" s="122"/>
      <c r="AP462" s="122"/>
      <c r="AQ462" s="122"/>
      <c r="AR462" s="122"/>
      <c r="AS462" s="122"/>
      <c r="AT462" s="3"/>
    </row>
    <row r="463" spans="1:46" hidden="1" x14ac:dyDescent="0.25">
      <c r="A463" s="122"/>
      <c r="B463" s="74" t="s">
        <v>25</v>
      </c>
      <c r="C463" s="6" t="s">
        <v>20</v>
      </c>
      <c r="D463" s="122"/>
      <c r="E463" s="28"/>
      <c r="F463" s="31"/>
      <c r="G463" s="28"/>
      <c r="H463" s="31"/>
      <c r="I463" s="35">
        <v>3</v>
      </c>
      <c r="J463" s="43">
        <v>1</v>
      </c>
      <c r="K463" s="123">
        <v>1</v>
      </c>
      <c r="L463" s="9">
        <v>35.700000000000003</v>
      </c>
      <c r="M463" s="15">
        <v>34038</v>
      </c>
      <c r="N463" s="50">
        <v>46272.93</v>
      </c>
      <c r="O463" s="102">
        <f>Проценты!$C$6</f>
        <v>0.99000000000800004</v>
      </c>
      <c r="P463" s="105">
        <f>Проценты!$C$7</f>
        <v>9.9999999920001807E-3</v>
      </c>
      <c r="Q463" s="18">
        <f t="shared" si="412"/>
        <v>1651943.6</v>
      </c>
      <c r="R463" s="18">
        <f t="shared" si="413"/>
        <v>1203005.03</v>
      </c>
      <c r="S463" s="18">
        <f t="shared" si="414"/>
        <v>12151.57</v>
      </c>
      <c r="T463" s="18">
        <f t="shared" si="415"/>
        <v>436787</v>
      </c>
      <c r="U463" s="51">
        <v>0</v>
      </c>
      <c r="V463" s="10">
        <v>44561</v>
      </c>
      <c r="W463" s="122" t="s">
        <v>63</v>
      </c>
      <c r="X463" s="122"/>
      <c r="Y463" s="122"/>
      <c r="Z463" s="122"/>
      <c r="AA463" s="122"/>
      <c r="AB463" s="122"/>
      <c r="AC463" s="122"/>
      <c r="AD463" s="9">
        <f t="shared" si="416"/>
        <v>35.700000000000003</v>
      </c>
      <c r="AE463" s="9">
        <f t="shared" si="417"/>
        <v>1651943.6</v>
      </c>
      <c r="AF463" s="9">
        <f t="shared" si="418"/>
        <v>0</v>
      </c>
      <c r="AG463" s="9">
        <f t="shared" si="419"/>
        <v>0</v>
      </c>
      <c r="AH463" s="122"/>
      <c r="AI463" s="122"/>
      <c r="AJ463" s="122"/>
      <c r="AK463" s="122"/>
      <c r="AL463" s="122"/>
      <c r="AM463" s="125"/>
      <c r="AN463" s="122"/>
      <c r="AO463" s="122"/>
      <c r="AP463" s="122"/>
      <c r="AQ463" s="122"/>
      <c r="AR463" s="122"/>
      <c r="AS463" s="122"/>
      <c r="AT463" s="3"/>
    </row>
    <row r="464" spans="1:46" hidden="1" x14ac:dyDescent="0.25">
      <c r="A464" s="122"/>
      <c r="B464" s="74" t="s">
        <v>49</v>
      </c>
      <c r="C464" s="6" t="s">
        <v>20</v>
      </c>
      <c r="D464" s="122"/>
      <c r="E464" s="28"/>
      <c r="F464" s="31"/>
      <c r="G464" s="28"/>
      <c r="H464" s="31"/>
      <c r="I464" s="35">
        <v>2</v>
      </c>
      <c r="J464" s="43">
        <v>1</v>
      </c>
      <c r="K464" s="123">
        <v>2</v>
      </c>
      <c r="L464" s="9">
        <v>47.9</v>
      </c>
      <c r="M464" s="15">
        <v>34038</v>
      </c>
      <c r="N464" s="50">
        <v>46272.93</v>
      </c>
      <c r="O464" s="102">
        <f>Проценты!$C$6</f>
        <v>0.99000000000800004</v>
      </c>
      <c r="P464" s="105">
        <f>Проценты!$C$7</f>
        <v>9.9999999920001807E-3</v>
      </c>
      <c r="Q464" s="18">
        <f t="shared" si="412"/>
        <v>2216473.35</v>
      </c>
      <c r="R464" s="18">
        <f t="shared" si="413"/>
        <v>1614116</v>
      </c>
      <c r="S464" s="18">
        <f t="shared" si="414"/>
        <v>16304.2</v>
      </c>
      <c r="T464" s="18">
        <f t="shared" si="415"/>
        <v>586053.15</v>
      </c>
      <c r="U464" s="51">
        <v>0</v>
      </c>
      <c r="V464" s="10">
        <v>44561</v>
      </c>
      <c r="W464" s="122" t="s">
        <v>63</v>
      </c>
      <c r="X464" s="122"/>
      <c r="Y464" s="122"/>
      <c r="Z464" s="122"/>
      <c r="AA464" s="122"/>
      <c r="AB464" s="122"/>
      <c r="AC464" s="122"/>
      <c r="AD464" s="9">
        <f t="shared" si="416"/>
        <v>47.9</v>
      </c>
      <c r="AE464" s="9">
        <f t="shared" si="417"/>
        <v>2216473.35</v>
      </c>
      <c r="AF464" s="9">
        <f t="shared" si="418"/>
        <v>0</v>
      </c>
      <c r="AG464" s="9">
        <f t="shared" si="419"/>
        <v>0</v>
      </c>
      <c r="AH464" s="122"/>
      <c r="AI464" s="122"/>
      <c r="AJ464" s="122"/>
      <c r="AK464" s="122"/>
      <c r="AL464" s="122"/>
      <c r="AM464" s="125"/>
      <c r="AN464" s="122"/>
      <c r="AO464" s="122"/>
      <c r="AP464" s="122"/>
      <c r="AQ464" s="122"/>
      <c r="AR464" s="122"/>
      <c r="AS464" s="122"/>
      <c r="AT464" s="3"/>
    </row>
    <row r="465" spans="1:46" hidden="1" x14ac:dyDescent="0.25">
      <c r="A465" s="122"/>
      <c r="B465" s="74" t="s">
        <v>26</v>
      </c>
      <c r="C465" s="122"/>
      <c r="D465" s="122" t="s">
        <v>21</v>
      </c>
      <c r="E465" s="28"/>
      <c r="F465" s="31"/>
      <c r="G465" s="28"/>
      <c r="H465" s="31"/>
      <c r="I465" s="35">
        <v>4</v>
      </c>
      <c r="J465" s="43">
        <v>1</v>
      </c>
      <c r="K465" s="123">
        <v>2</v>
      </c>
      <c r="L465" s="9">
        <v>46.4</v>
      </c>
      <c r="M465" s="15">
        <v>34038</v>
      </c>
      <c r="N465" s="50">
        <v>46272.93</v>
      </c>
      <c r="O465" s="102">
        <f>Проценты!$C$6</f>
        <v>0.99000000000800004</v>
      </c>
      <c r="P465" s="105">
        <f>Проценты!$C$7</f>
        <v>9.9999999920001807E-3</v>
      </c>
      <c r="Q465" s="18">
        <f t="shared" si="412"/>
        <v>2147063.9500000002</v>
      </c>
      <c r="R465" s="18">
        <f t="shared" si="413"/>
        <v>1563569.57</v>
      </c>
      <c r="S465" s="18">
        <f t="shared" si="414"/>
        <v>15793.63</v>
      </c>
      <c r="T465" s="18">
        <f t="shared" si="415"/>
        <v>567700.75</v>
      </c>
      <c r="U465" s="51">
        <v>0</v>
      </c>
      <c r="V465" s="10">
        <v>44561</v>
      </c>
      <c r="W465" s="122"/>
      <c r="X465" s="122" t="s">
        <v>63</v>
      </c>
      <c r="Y465" s="122"/>
      <c r="Z465" s="122"/>
      <c r="AA465" s="122"/>
      <c r="AB465" s="122"/>
      <c r="AC465" s="122"/>
      <c r="AD465" s="9">
        <f t="shared" si="416"/>
        <v>0</v>
      </c>
      <c r="AE465" s="9">
        <f t="shared" si="417"/>
        <v>0</v>
      </c>
      <c r="AF465" s="9">
        <f t="shared" si="418"/>
        <v>46.4</v>
      </c>
      <c r="AG465" s="9">
        <f t="shared" si="419"/>
        <v>2147063.9500000002</v>
      </c>
      <c r="AH465" s="122"/>
      <c r="AI465" s="122"/>
      <c r="AJ465" s="122"/>
      <c r="AK465" s="122"/>
      <c r="AL465" s="122"/>
      <c r="AM465" s="125"/>
      <c r="AN465" s="122"/>
      <c r="AO465" s="122"/>
      <c r="AP465" s="122"/>
      <c r="AQ465" s="122"/>
      <c r="AR465" s="122"/>
      <c r="AS465" s="122"/>
      <c r="AT465" s="3"/>
    </row>
    <row r="466" spans="1:46" hidden="1" x14ac:dyDescent="0.25">
      <c r="A466" s="122"/>
      <c r="B466" s="74" t="s">
        <v>50</v>
      </c>
      <c r="C466" s="6" t="s">
        <v>20</v>
      </c>
      <c r="D466" s="122"/>
      <c r="E466" s="28"/>
      <c r="F466" s="31"/>
      <c r="G466" s="28"/>
      <c r="H466" s="31"/>
      <c r="I466" s="35">
        <v>2</v>
      </c>
      <c r="J466" s="43">
        <v>1</v>
      </c>
      <c r="K466" s="123">
        <v>2</v>
      </c>
      <c r="L466" s="9">
        <v>44.8</v>
      </c>
      <c r="M466" s="15">
        <v>34038</v>
      </c>
      <c r="N466" s="50">
        <v>46272.93</v>
      </c>
      <c r="O466" s="102">
        <f>Проценты!$C$6</f>
        <v>0.99000000000800004</v>
      </c>
      <c r="P466" s="105">
        <f>Проценты!$C$7</f>
        <v>9.9999999920001807E-3</v>
      </c>
      <c r="Q466" s="18">
        <f t="shared" si="412"/>
        <v>2073027.26</v>
      </c>
      <c r="R466" s="18">
        <f t="shared" si="413"/>
        <v>1509653.38</v>
      </c>
      <c r="S466" s="18">
        <f t="shared" si="414"/>
        <v>15249.02</v>
      </c>
      <c r="T466" s="18">
        <f t="shared" si="415"/>
        <v>548124.86</v>
      </c>
      <c r="U466" s="51">
        <v>0</v>
      </c>
      <c r="V466" s="10">
        <v>44561</v>
      </c>
      <c r="W466" s="122" t="s">
        <v>63</v>
      </c>
      <c r="X466" s="122"/>
      <c r="Y466" s="122"/>
      <c r="Z466" s="122"/>
      <c r="AA466" s="122"/>
      <c r="AB466" s="122"/>
      <c r="AC466" s="122"/>
      <c r="AD466" s="9">
        <f t="shared" si="416"/>
        <v>44.8</v>
      </c>
      <c r="AE466" s="9">
        <f t="shared" si="417"/>
        <v>2073027.26</v>
      </c>
      <c r="AF466" s="9">
        <f t="shared" si="418"/>
        <v>0</v>
      </c>
      <c r="AG466" s="9">
        <f t="shared" si="419"/>
        <v>0</v>
      </c>
      <c r="AH466" s="122"/>
      <c r="AI466" s="122"/>
      <c r="AJ466" s="122"/>
      <c r="AK466" s="122"/>
      <c r="AL466" s="122"/>
      <c r="AM466" s="125"/>
      <c r="AN466" s="122"/>
      <c r="AO466" s="122"/>
      <c r="AP466" s="122"/>
      <c r="AQ466" s="122"/>
      <c r="AR466" s="122"/>
      <c r="AS466" s="122"/>
      <c r="AT466" s="3"/>
    </row>
    <row r="467" spans="1:46" hidden="1" x14ac:dyDescent="0.25">
      <c r="A467" s="122"/>
      <c r="B467" s="5" t="s">
        <v>27</v>
      </c>
      <c r="C467" s="122"/>
      <c r="D467" s="122" t="s">
        <v>21</v>
      </c>
      <c r="E467" s="28"/>
      <c r="F467" s="31"/>
      <c r="G467" s="28"/>
      <c r="H467" s="31"/>
      <c r="I467" s="35">
        <v>3</v>
      </c>
      <c r="J467" s="43">
        <v>1</v>
      </c>
      <c r="K467" s="123">
        <v>1</v>
      </c>
      <c r="L467" s="9">
        <v>35.5</v>
      </c>
      <c r="M467" s="15">
        <v>34038</v>
      </c>
      <c r="N467" s="50">
        <v>46272.93</v>
      </c>
      <c r="O467" s="102">
        <f>Проценты!$C$6</f>
        <v>0.99000000000800004</v>
      </c>
      <c r="P467" s="105">
        <f>Проценты!$C$7</f>
        <v>9.9999999920001807E-3</v>
      </c>
      <c r="Q467" s="18">
        <f t="shared" si="412"/>
        <v>1642689.02</v>
      </c>
      <c r="R467" s="18">
        <f t="shared" si="413"/>
        <v>1196265.51</v>
      </c>
      <c r="S467" s="18">
        <f t="shared" si="414"/>
        <v>12083.49</v>
      </c>
      <c r="T467" s="18">
        <f t="shared" si="415"/>
        <v>434340.02</v>
      </c>
      <c r="U467" s="51">
        <v>0</v>
      </c>
      <c r="V467" s="10">
        <v>44561</v>
      </c>
      <c r="W467" s="122"/>
      <c r="X467" s="122" t="s">
        <v>63</v>
      </c>
      <c r="Y467" s="122"/>
      <c r="Z467" s="122"/>
      <c r="AA467" s="122"/>
      <c r="AB467" s="122"/>
      <c r="AC467" s="122"/>
      <c r="AD467" s="9">
        <f t="shared" si="416"/>
        <v>0</v>
      </c>
      <c r="AE467" s="9">
        <f t="shared" si="417"/>
        <v>0</v>
      </c>
      <c r="AF467" s="9">
        <f t="shared" si="418"/>
        <v>35.5</v>
      </c>
      <c r="AG467" s="9">
        <f t="shared" si="419"/>
        <v>1642689.02</v>
      </c>
      <c r="AH467" s="122"/>
      <c r="AI467" s="122"/>
      <c r="AJ467" s="122"/>
      <c r="AK467" s="122"/>
      <c r="AL467" s="122"/>
      <c r="AM467" s="125"/>
      <c r="AN467" s="122"/>
      <c r="AO467" s="122"/>
      <c r="AP467" s="122"/>
      <c r="AQ467" s="122"/>
      <c r="AR467" s="122"/>
      <c r="AS467" s="122"/>
      <c r="AT467" s="3"/>
    </row>
    <row r="468" spans="1:46" hidden="1" x14ac:dyDescent="0.25">
      <c r="A468" s="122"/>
      <c r="B468" s="5" t="s">
        <v>28</v>
      </c>
      <c r="C468" s="6" t="s">
        <v>20</v>
      </c>
      <c r="D468" s="122"/>
      <c r="E468" s="28"/>
      <c r="F468" s="31"/>
      <c r="G468" s="28"/>
      <c r="H468" s="31"/>
      <c r="I468" s="35">
        <v>2</v>
      </c>
      <c r="J468" s="43">
        <v>1</v>
      </c>
      <c r="K468" s="123">
        <v>2</v>
      </c>
      <c r="L468" s="9">
        <v>48.2</v>
      </c>
      <c r="M468" s="15">
        <v>34038</v>
      </c>
      <c r="N468" s="50">
        <v>46272.93</v>
      </c>
      <c r="O468" s="102">
        <f>Проценты!$C$6</f>
        <v>0.99000000000800004</v>
      </c>
      <c r="P468" s="105">
        <f>Проценты!$C$7</f>
        <v>9.9999999920001807E-3</v>
      </c>
      <c r="Q468" s="18">
        <f t="shared" si="412"/>
        <v>2230355.23</v>
      </c>
      <c r="R468" s="18">
        <f t="shared" si="413"/>
        <v>1624225.28</v>
      </c>
      <c r="S468" s="18">
        <f t="shared" si="414"/>
        <v>16406.32</v>
      </c>
      <c r="T468" s="18">
        <f t="shared" si="415"/>
        <v>589723.63</v>
      </c>
      <c r="U468" s="51">
        <v>0</v>
      </c>
      <c r="V468" s="10">
        <v>44561</v>
      </c>
      <c r="W468" s="122" t="s">
        <v>63</v>
      </c>
      <c r="X468" s="122"/>
      <c r="Y468" s="122"/>
      <c r="Z468" s="122"/>
      <c r="AA468" s="122"/>
      <c r="AB468" s="122"/>
      <c r="AC468" s="122"/>
      <c r="AD468" s="9">
        <f t="shared" si="416"/>
        <v>48.2</v>
      </c>
      <c r="AE468" s="9">
        <f t="shared" si="417"/>
        <v>2230355.23</v>
      </c>
      <c r="AF468" s="9">
        <f t="shared" si="418"/>
        <v>0</v>
      </c>
      <c r="AG468" s="9">
        <f t="shared" si="419"/>
        <v>0</v>
      </c>
      <c r="AH468" s="122"/>
      <c r="AI468" s="122"/>
      <c r="AJ468" s="122"/>
      <c r="AK468" s="122"/>
      <c r="AL468" s="122"/>
      <c r="AM468" s="125"/>
      <c r="AN468" s="122"/>
      <c r="AO468" s="122"/>
      <c r="AP468" s="122"/>
      <c r="AQ468" s="122"/>
      <c r="AR468" s="122"/>
      <c r="AS468" s="122"/>
      <c r="AT468" s="3"/>
    </row>
    <row r="469" spans="1:46" hidden="1" x14ac:dyDescent="0.25">
      <c r="A469" s="122"/>
      <c r="B469" s="5" t="s">
        <v>29</v>
      </c>
      <c r="C469" s="6" t="s">
        <v>20</v>
      </c>
      <c r="D469" s="122"/>
      <c r="E469" s="28"/>
      <c r="F469" s="31"/>
      <c r="G469" s="28"/>
      <c r="H469" s="31"/>
      <c r="I469" s="35">
        <v>3</v>
      </c>
      <c r="J469" s="43">
        <v>1</v>
      </c>
      <c r="K469" s="123">
        <v>2</v>
      </c>
      <c r="L469" s="9">
        <v>46.9</v>
      </c>
      <c r="M469" s="15">
        <v>34038</v>
      </c>
      <c r="N469" s="50">
        <v>46272.93</v>
      </c>
      <c r="O469" s="102">
        <f>Проценты!$C$6</f>
        <v>0.99000000000800004</v>
      </c>
      <c r="P469" s="105">
        <f>Проценты!$C$7</f>
        <v>9.9999999920001807E-3</v>
      </c>
      <c r="Q469" s="18">
        <f t="shared" si="412"/>
        <v>2170200.42</v>
      </c>
      <c r="R469" s="18">
        <f t="shared" si="413"/>
        <v>1580418.38</v>
      </c>
      <c r="S469" s="18">
        <f t="shared" si="414"/>
        <v>15963.82</v>
      </c>
      <c r="T469" s="18">
        <f t="shared" si="415"/>
        <v>573818.22</v>
      </c>
      <c r="U469" s="51">
        <v>0</v>
      </c>
      <c r="V469" s="10">
        <v>44561</v>
      </c>
      <c r="W469" s="122" t="s">
        <v>63</v>
      </c>
      <c r="X469" s="122"/>
      <c r="Y469" s="122"/>
      <c r="Z469" s="122"/>
      <c r="AA469" s="122"/>
      <c r="AB469" s="122"/>
      <c r="AC469" s="122"/>
      <c r="AD469" s="9">
        <f t="shared" si="416"/>
        <v>46.9</v>
      </c>
      <c r="AE469" s="9">
        <f t="shared" si="417"/>
        <v>2170200.42</v>
      </c>
      <c r="AF469" s="9">
        <f t="shared" si="418"/>
        <v>0</v>
      </c>
      <c r="AG469" s="9">
        <f t="shared" si="419"/>
        <v>0</v>
      </c>
      <c r="AH469" s="122"/>
      <c r="AI469" s="122"/>
      <c r="AJ469" s="122"/>
      <c r="AK469" s="122"/>
      <c r="AL469" s="122"/>
      <c r="AM469" s="125"/>
      <c r="AN469" s="122"/>
      <c r="AO469" s="122"/>
      <c r="AP469" s="122"/>
      <c r="AQ469" s="122"/>
      <c r="AR469" s="122"/>
      <c r="AS469" s="122"/>
      <c r="AT469" s="3"/>
    </row>
    <row r="470" spans="1:46" hidden="1" x14ac:dyDescent="0.25">
      <c r="A470" s="122"/>
      <c r="B470" s="5" t="s">
        <v>30</v>
      </c>
      <c r="C470" s="6" t="s">
        <v>20</v>
      </c>
      <c r="D470" s="122"/>
      <c r="E470" s="28"/>
      <c r="F470" s="31"/>
      <c r="G470" s="28"/>
      <c r="H470" s="31"/>
      <c r="I470" s="35">
        <v>2</v>
      </c>
      <c r="J470" s="43">
        <v>1</v>
      </c>
      <c r="K470" s="123">
        <v>2</v>
      </c>
      <c r="L470" s="9">
        <v>45</v>
      </c>
      <c r="M470" s="15">
        <v>34038</v>
      </c>
      <c r="N470" s="50">
        <v>46272.93</v>
      </c>
      <c r="O470" s="102">
        <f>Проценты!$C$6</f>
        <v>0.99000000000800004</v>
      </c>
      <c r="P470" s="105">
        <f>Проценты!$C$7</f>
        <v>9.9999999920001807E-3</v>
      </c>
      <c r="Q470" s="18">
        <f t="shared" si="412"/>
        <v>2082281.85</v>
      </c>
      <c r="R470" s="18">
        <f t="shared" si="413"/>
        <v>1516392.9</v>
      </c>
      <c r="S470" s="18">
        <f t="shared" si="414"/>
        <v>15317.1</v>
      </c>
      <c r="T470" s="18">
        <f t="shared" si="415"/>
        <v>550571.85</v>
      </c>
      <c r="U470" s="51">
        <v>0</v>
      </c>
      <c r="V470" s="10">
        <v>44561</v>
      </c>
      <c r="W470" s="122" t="s">
        <v>63</v>
      </c>
      <c r="X470" s="122"/>
      <c r="Y470" s="122"/>
      <c r="Z470" s="122"/>
      <c r="AA470" s="122"/>
      <c r="AB470" s="122"/>
      <c r="AC470" s="122"/>
      <c r="AD470" s="9">
        <f t="shared" si="416"/>
        <v>45</v>
      </c>
      <c r="AE470" s="9">
        <f t="shared" si="417"/>
        <v>2082281.85</v>
      </c>
      <c r="AF470" s="9">
        <f t="shared" si="418"/>
        <v>0</v>
      </c>
      <c r="AG470" s="9">
        <f t="shared" si="419"/>
        <v>0</v>
      </c>
      <c r="AH470" s="122"/>
      <c r="AI470" s="122"/>
      <c r="AJ470" s="122"/>
      <c r="AK470" s="122"/>
      <c r="AL470" s="122"/>
      <c r="AM470" s="125"/>
      <c r="AN470" s="122"/>
      <c r="AO470" s="122"/>
      <c r="AP470" s="122"/>
      <c r="AQ470" s="122"/>
      <c r="AR470" s="122"/>
      <c r="AS470" s="122"/>
      <c r="AT470" s="3"/>
    </row>
    <row r="471" spans="1:46" s="20" customFormat="1" x14ac:dyDescent="0.25">
      <c r="A471" s="11">
        <v>13</v>
      </c>
      <c r="B471" s="12" t="s">
        <v>177</v>
      </c>
      <c r="C471" s="11"/>
      <c r="D471" s="11"/>
      <c r="E471" s="22">
        <v>5</v>
      </c>
      <c r="F471" s="23">
        <v>138.30000000000001</v>
      </c>
      <c r="G471" s="22"/>
      <c r="H471" s="23"/>
      <c r="I471" s="24">
        <f>SUM(I472:I476)</f>
        <v>13</v>
      </c>
      <c r="J471" s="24">
        <f t="shared" ref="J471:L471" si="420">SUM(J472:J476)</f>
        <v>5</v>
      </c>
      <c r="K471" s="24">
        <f t="shared" si="420"/>
        <v>7</v>
      </c>
      <c r="L471" s="23">
        <f t="shared" si="420"/>
        <v>138.30000000000001</v>
      </c>
      <c r="M471" s="15">
        <v>34038</v>
      </c>
      <c r="N471" s="50">
        <v>46272.93</v>
      </c>
      <c r="O471" s="102">
        <f>Проценты!$C$6</f>
        <v>0.99000000000800004</v>
      </c>
      <c r="P471" s="105">
        <f>Проценты!$C$7</f>
        <v>9.9999999920001807E-3</v>
      </c>
      <c r="Q471" s="23">
        <f t="shared" ref="Q471:U471" si="421">SUM(Q472:Q476)</f>
        <v>6399546.2300000004</v>
      </c>
      <c r="R471" s="23">
        <f t="shared" si="421"/>
        <v>4660380.8499999996</v>
      </c>
      <c r="S471" s="23">
        <f t="shared" si="421"/>
        <v>47074.55</v>
      </c>
      <c r="T471" s="23">
        <f t="shared" si="421"/>
        <v>1692090.83</v>
      </c>
      <c r="U471" s="23">
        <f t="shared" si="421"/>
        <v>0</v>
      </c>
      <c r="V471" s="10">
        <v>44561</v>
      </c>
      <c r="W471" s="11"/>
      <c r="X471" s="11"/>
      <c r="Y471" s="11"/>
      <c r="Z471" s="11"/>
      <c r="AA471" s="11"/>
      <c r="AB471" s="11"/>
      <c r="AC471" s="11"/>
      <c r="AD471" s="40">
        <f t="shared" ref="AD471:AP471" si="422">SUM(AD472:AD476)</f>
        <v>138.30000000000001</v>
      </c>
      <c r="AE471" s="40">
        <f t="shared" si="422"/>
        <v>6399546.2300000004</v>
      </c>
      <c r="AF471" s="40">
        <f t="shared" si="422"/>
        <v>0</v>
      </c>
      <c r="AG471" s="40">
        <f t="shared" si="422"/>
        <v>0</v>
      </c>
      <c r="AH471" s="40">
        <f t="shared" si="422"/>
        <v>0</v>
      </c>
      <c r="AI471" s="40">
        <f t="shared" si="422"/>
        <v>0</v>
      </c>
      <c r="AJ471" s="40">
        <f t="shared" si="422"/>
        <v>0</v>
      </c>
      <c r="AK471" s="40">
        <f t="shared" si="422"/>
        <v>0</v>
      </c>
      <c r="AL471" s="40">
        <f t="shared" si="422"/>
        <v>0</v>
      </c>
      <c r="AM471" s="40">
        <f t="shared" si="422"/>
        <v>0</v>
      </c>
      <c r="AN471" s="40">
        <f t="shared" si="422"/>
        <v>0</v>
      </c>
      <c r="AO471" s="40">
        <f t="shared" si="422"/>
        <v>0</v>
      </c>
      <c r="AP471" s="40">
        <f t="shared" si="422"/>
        <v>0</v>
      </c>
      <c r="AQ471" s="11"/>
      <c r="AR471" s="11"/>
      <c r="AS471" s="11"/>
    </row>
    <row r="472" spans="1:46" hidden="1" x14ac:dyDescent="0.25">
      <c r="A472" s="122"/>
      <c r="B472" s="74" t="s">
        <v>14</v>
      </c>
      <c r="C472" s="6" t="s">
        <v>20</v>
      </c>
      <c r="D472" s="122"/>
      <c r="E472" s="28"/>
      <c r="F472" s="31"/>
      <c r="G472" s="28"/>
      <c r="H472" s="31"/>
      <c r="I472" s="35">
        <v>1</v>
      </c>
      <c r="J472" s="43">
        <v>1</v>
      </c>
      <c r="K472" s="123">
        <v>1</v>
      </c>
      <c r="L472" s="51">
        <v>10.6</v>
      </c>
      <c r="M472" s="15">
        <v>34038</v>
      </c>
      <c r="N472" s="50">
        <v>46272.93</v>
      </c>
      <c r="O472" s="102">
        <f>Проценты!$C$6</f>
        <v>0.99000000000800004</v>
      </c>
      <c r="P472" s="105">
        <f>Проценты!$C$7</f>
        <v>9.9999999920001807E-3</v>
      </c>
      <c r="Q472" s="18">
        <f t="shared" ref="Q472:Q476" si="423">L472*N472</f>
        <v>490493.06</v>
      </c>
      <c r="R472" s="18">
        <f t="shared" ref="R472:R476" si="424">IF(N472&lt;M472,(L472*M472*O472)*N472/M472,L472*M472*O472)</f>
        <v>357194.77</v>
      </c>
      <c r="S472" s="18">
        <f t="shared" ref="S472:S476" si="425">IF(N472&lt;M472,(L472*M472*P472)*N472/M472,L472*M472*P472)</f>
        <v>3608.03</v>
      </c>
      <c r="T472" s="18">
        <f t="shared" ref="T472:T476" si="426">Q472-R472-S472-U472</f>
        <v>129690.26</v>
      </c>
      <c r="U472" s="51">
        <v>0</v>
      </c>
      <c r="V472" s="10">
        <v>44561</v>
      </c>
      <c r="W472" s="122" t="s">
        <v>63</v>
      </c>
      <c r="X472" s="122"/>
      <c r="Y472" s="122"/>
      <c r="Z472" s="122"/>
      <c r="AA472" s="122"/>
      <c r="AB472" s="122"/>
      <c r="AC472" s="122"/>
      <c r="AD472" s="9">
        <f t="shared" ref="AD472:AD476" si="427">IF(W472&gt;0,L472,0)</f>
        <v>10.6</v>
      </c>
      <c r="AE472" s="9">
        <f t="shared" ref="AE472:AE476" si="428">IF(W472&gt;0,Q472,0)</f>
        <v>490493.06</v>
      </c>
      <c r="AF472" s="9">
        <f t="shared" ref="AF472:AF476" si="429">IF(X472&gt;0,L472,0)</f>
        <v>0</v>
      </c>
      <c r="AG472" s="9">
        <f t="shared" ref="AG472:AG476" si="430">IF(X472&gt;0,Q472,0)</f>
        <v>0</v>
      </c>
      <c r="AH472" s="122"/>
      <c r="AI472" s="122"/>
      <c r="AJ472" s="122"/>
      <c r="AK472" s="122"/>
      <c r="AL472" s="122"/>
      <c r="AM472" s="125"/>
      <c r="AN472" s="122"/>
      <c r="AO472" s="122"/>
      <c r="AP472" s="122"/>
      <c r="AQ472" s="122"/>
      <c r="AR472" s="122"/>
      <c r="AS472" s="122"/>
      <c r="AT472" s="3"/>
    </row>
    <row r="473" spans="1:46" hidden="1" x14ac:dyDescent="0.25">
      <c r="A473" s="122"/>
      <c r="B473" s="74" t="s">
        <v>15</v>
      </c>
      <c r="C473" s="6" t="s">
        <v>20</v>
      </c>
      <c r="D473" s="122"/>
      <c r="E473" s="28"/>
      <c r="F473" s="31"/>
      <c r="G473" s="28"/>
      <c r="H473" s="31"/>
      <c r="I473" s="35">
        <v>1</v>
      </c>
      <c r="J473" s="43">
        <v>1</v>
      </c>
      <c r="K473" s="123">
        <v>1</v>
      </c>
      <c r="L473" s="51">
        <v>17.399999999999999</v>
      </c>
      <c r="M473" s="15">
        <v>34038</v>
      </c>
      <c r="N473" s="50">
        <v>46272.93</v>
      </c>
      <c r="O473" s="102">
        <f>Проценты!$C$6</f>
        <v>0.99000000000800004</v>
      </c>
      <c r="P473" s="105">
        <f>Проценты!$C$7</f>
        <v>9.9999999920001807E-3</v>
      </c>
      <c r="Q473" s="18">
        <f t="shared" si="423"/>
        <v>805148.98</v>
      </c>
      <c r="R473" s="18">
        <f t="shared" si="424"/>
        <v>586338.59</v>
      </c>
      <c r="S473" s="18">
        <f t="shared" si="425"/>
        <v>5922.61</v>
      </c>
      <c r="T473" s="18">
        <f t="shared" si="426"/>
        <v>212887.78</v>
      </c>
      <c r="U473" s="51">
        <v>0</v>
      </c>
      <c r="V473" s="10">
        <v>44561</v>
      </c>
      <c r="W473" s="122" t="s">
        <v>63</v>
      </c>
      <c r="X473" s="122"/>
      <c r="Y473" s="122"/>
      <c r="Z473" s="122"/>
      <c r="AA473" s="122"/>
      <c r="AB473" s="122"/>
      <c r="AC473" s="122"/>
      <c r="AD473" s="9">
        <f t="shared" si="427"/>
        <v>17.399999999999999</v>
      </c>
      <c r="AE473" s="9">
        <f t="shared" si="428"/>
        <v>805148.98</v>
      </c>
      <c r="AF473" s="9">
        <f t="shared" si="429"/>
        <v>0</v>
      </c>
      <c r="AG473" s="9">
        <f t="shared" si="430"/>
        <v>0</v>
      </c>
      <c r="AH473" s="122"/>
      <c r="AI473" s="122"/>
      <c r="AJ473" s="122"/>
      <c r="AK473" s="122"/>
      <c r="AL473" s="122"/>
      <c r="AM473" s="125"/>
      <c r="AN473" s="122"/>
      <c r="AO473" s="122"/>
      <c r="AP473" s="122"/>
      <c r="AQ473" s="122"/>
      <c r="AR473" s="122"/>
      <c r="AS473" s="122"/>
      <c r="AT473" s="3"/>
    </row>
    <row r="474" spans="1:46" hidden="1" x14ac:dyDescent="0.25">
      <c r="A474" s="122"/>
      <c r="B474" s="74" t="s">
        <v>16</v>
      </c>
      <c r="C474" s="6" t="s">
        <v>20</v>
      </c>
      <c r="D474" s="122"/>
      <c r="E474" s="28"/>
      <c r="F474" s="31"/>
      <c r="G474" s="28"/>
      <c r="H474" s="31"/>
      <c r="I474" s="35">
        <v>1</v>
      </c>
      <c r="J474" s="43">
        <v>1</v>
      </c>
      <c r="K474" s="123">
        <v>2</v>
      </c>
      <c r="L474" s="51">
        <v>38.299999999999997</v>
      </c>
      <c r="M474" s="15">
        <v>34038</v>
      </c>
      <c r="N474" s="50">
        <v>46272.93</v>
      </c>
      <c r="O474" s="102">
        <f>Проценты!$C$6</f>
        <v>0.99000000000800004</v>
      </c>
      <c r="P474" s="105">
        <f>Проценты!$C$7</f>
        <v>9.9999999920001807E-3</v>
      </c>
      <c r="Q474" s="18">
        <f t="shared" si="423"/>
        <v>1772253.22</v>
      </c>
      <c r="R474" s="18">
        <f t="shared" si="424"/>
        <v>1290618.8500000001</v>
      </c>
      <c r="S474" s="18">
        <f t="shared" si="425"/>
        <v>13036.55</v>
      </c>
      <c r="T474" s="18">
        <f t="shared" si="426"/>
        <v>468597.82</v>
      </c>
      <c r="U474" s="51">
        <v>0</v>
      </c>
      <c r="V474" s="10">
        <v>44561</v>
      </c>
      <c r="W474" s="122" t="s">
        <v>63</v>
      </c>
      <c r="X474" s="122"/>
      <c r="Y474" s="122"/>
      <c r="Z474" s="122"/>
      <c r="AA474" s="122"/>
      <c r="AB474" s="122"/>
      <c r="AC474" s="122"/>
      <c r="AD474" s="9">
        <f t="shared" si="427"/>
        <v>38.299999999999997</v>
      </c>
      <c r="AE474" s="9">
        <f t="shared" si="428"/>
        <v>1772253.22</v>
      </c>
      <c r="AF474" s="9">
        <f t="shared" si="429"/>
        <v>0</v>
      </c>
      <c r="AG474" s="9">
        <f t="shared" si="430"/>
        <v>0</v>
      </c>
      <c r="AH474" s="122"/>
      <c r="AI474" s="122"/>
      <c r="AJ474" s="122"/>
      <c r="AK474" s="122"/>
      <c r="AL474" s="122"/>
      <c r="AM474" s="125"/>
      <c r="AN474" s="122"/>
      <c r="AO474" s="122"/>
      <c r="AP474" s="122"/>
      <c r="AQ474" s="122"/>
      <c r="AR474" s="122"/>
      <c r="AS474" s="122"/>
      <c r="AT474" s="3"/>
    </row>
    <row r="475" spans="1:46" hidden="1" x14ac:dyDescent="0.25">
      <c r="A475" s="122"/>
      <c r="B475" s="74" t="s">
        <v>18</v>
      </c>
      <c r="C475" s="6" t="s">
        <v>20</v>
      </c>
      <c r="D475" s="122"/>
      <c r="E475" s="28"/>
      <c r="F475" s="31"/>
      <c r="G475" s="28"/>
      <c r="H475" s="31"/>
      <c r="I475" s="35">
        <v>1</v>
      </c>
      <c r="J475" s="43">
        <v>1</v>
      </c>
      <c r="K475" s="123">
        <v>2</v>
      </c>
      <c r="L475" s="51">
        <v>29.5</v>
      </c>
      <c r="M475" s="15">
        <v>34038</v>
      </c>
      <c r="N475" s="50">
        <v>46272.93</v>
      </c>
      <c r="O475" s="102">
        <f>Проценты!$C$6</f>
        <v>0.99000000000800004</v>
      </c>
      <c r="P475" s="105">
        <f>Проценты!$C$7</f>
        <v>9.9999999920001807E-3</v>
      </c>
      <c r="Q475" s="18">
        <f t="shared" si="423"/>
        <v>1365051.44</v>
      </c>
      <c r="R475" s="18">
        <f t="shared" si="424"/>
        <v>994079.79</v>
      </c>
      <c r="S475" s="18">
        <f t="shared" si="425"/>
        <v>10041.209999999999</v>
      </c>
      <c r="T475" s="18">
        <f t="shared" si="426"/>
        <v>360930.44</v>
      </c>
      <c r="U475" s="51">
        <v>0</v>
      </c>
      <c r="V475" s="10">
        <v>44561</v>
      </c>
      <c r="W475" s="122" t="s">
        <v>63</v>
      </c>
      <c r="X475" s="122"/>
      <c r="Y475" s="122"/>
      <c r="Z475" s="122"/>
      <c r="AA475" s="122"/>
      <c r="AB475" s="122"/>
      <c r="AC475" s="122"/>
      <c r="AD475" s="9">
        <f t="shared" si="427"/>
        <v>29.5</v>
      </c>
      <c r="AE475" s="9">
        <f t="shared" si="428"/>
        <v>1365051.44</v>
      </c>
      <c r="AF475" s="9">
        <f t="shared" si="429"/>
        <v>0</v>
      </c>
      <c r="AG475" s="9">
        <f t="shared" si="430"/>
        <v>0</v>
      </c>
      <c r="AH475" s="122"/>
      <c r="AI475" s="122"/>
      <c r="AJ475" s="122"/>
      <c r="AK475" s="122"/>
      <c r="AL475" s="122"/>
      <c r="AM475" s="125"/>
      <c r="AN475" s="122"/>
      <c r="AO475" s="122"/>
      <c r="AP475" s="122"/>
      <c r="AQ475" s="122"/>
      <c r="AR475" s="122"/>
      <c r="AS475" s="122"/>
      <c r="AT475" s="3"/>
    </row>
    <row r="476" spans="1:46" hidden="1" x14ac:dyDescent="0.25">
      <c r="A476" s="122"/>
      <c r="B476" s="74" t="s">
        <v>22</v>
      </c>
      <c r="C476" s="6" t="s">
        <v>20</v>
      </c>
      <c r="D476" s="122"/>
      <c r="E476" s="28"/>
      <c r="F476" s="31"/>
      <c r="G476" s="28"/>
      <c r="H476" s="31"/>
      <c r="I476" s="35">
        <v>9</v>
      </c>
      <c r="J476" s="43">
        <v>1</v>
      </c>
      <c r="K476" s="123">
        <v>1</v>
      </c>
      <c r="L476" s="51">
        <v>42.5</v>
      </c>
      <c r="M476" s="15">
        <v>34038</v>
      </c>
      <c r="N476" s="50">
        <v>46272.93</v>
      </c>
      <c r="O476" s="102">
        <f>Проценты!$C$6</f>
        <v>0.99000000000800004</v>
      </c>
      <c r="P476" s="105">
        <f>Проценты!$C$7</f>
        <v>9.9999999920001807E-3</v>
      </c>
      <c r="Q476" s="18">
        <f t="shared" si="423"/>
        <v>1966599.53</v>
      </c>
      <c r="R476" s="18">
        <f t="shared" si="424"/>
        <v>1432148.85</v>
      </c>
      <c r="S476" s="18">
        <f t="shared" si="425"/>
        <v>14466.15</v>
      </c>
      <c r="T476" s="18">
        <f t="shared" si="426"/>
        <v>519984.53</v>
      </c>
      <c r="U476" s="51">
        <v>0</v>
      </c>
      <c r="V476" s="10">
        <v>44561</v>
      </c>
      <c r="W476" s="122" t="s">
        <v>63</v>
      </c>
      <c r="X476" s="122"/>
      <c r="Y476" s="122"/>
      <c r="Z476" s="122"/>
      <c r="AA476" s="122"/>
      <c r="AB476" s="122"/>
      <c r="AC476" s="122"/>
      <c r="AD476" s="9">
        <f t="shared" si="427"/>
        <v>42.5</v>
      </c>
      <c r="AE476" s="9">
        <f t="shared" si="428"/>
        <v>1966599.53</v>
      </c>
      <c r="AF476" s="9">
        <f t="shared" si="429"/>
        <v>0</v>
      </c>
      <c r="AG476" s="9">
        <f t="shared" si="430"/>
        <v>0</v>
      </c>
      <c r="AH476" s="122"/>
      <c r="AI476" s="122"/>
      <c r="AJ476" s="122"/>
      <c r="AK476" s="122"/>
      <c r="AL476" s="122"/>
      <c r="AM476" s="125"/>
      <c r="AN476" s="122"/>
      <c r="AO476" s="122"/>
      <c r="AP476" s="122"/>
      <c r="AQ476" s="122"/>
      <c r="AR476" s="122"/>
      <c r="AS476" s="122"/>
      <c r="AT476" s="3"/>
    </row>
    <row r="477" spans="1:46" x14ac:dyDescent="0.25">
      <c r="A477" s="122">
        <v>14</v>
      </c>
      <c r="B477" s="5" t="s">
        <v>178</v>
      </c>
      <c r="C477" s="122"/>
      <c r="D477" s="122"/>
      <c r="E477" s="28">
        <v>18</v>
      </c>
      <c r="F477" s="31">
        <v>325.10000000000002</v>
      </c>
      <c r="G477" s="28">
        <v>10</v>
      </c>
      <c r="H477" s="31">
        <v>184.4</v>
      </c>
      <c r="I477" s="35">
        <f>SUM(I478:I504)</f>
        <v>50</v>
      </c>
      <c r="J477" s="35">
        <f>SUM(J478:J504)</f>
        <v>27</v>
      </c>
      <c r="K477" s="35">
        <f>SUM(K478:K504)</f>
        <v>28</v>
      </c>
      <c r="L477" s="36">
        <f>SUM(L478:L504)</f>
        <v>498</v>
      </c>
      <c r="M477" s="15">
        <v>34038</v>
      </c>
      <c r="N477" s="50">
        <v>46272.93</v>
      </c>
      <c r="O477" s="102">
        <f>Проценты!$C$6</f>
        <v>0.99000000000800004</v>
      </c>
      <c r="P477" s="105">
        <f>Проценты!$C$7</f>
        <v>9.9999999920001807E-3</v>
      </c>
      <c r="Q477" s="36">
        <f>SUM(Q478:Q504)</f>
        <v>23043919.16</v>
      </c>
      <c r="R477" s="36">
        <f>SUM(R478:R504)</f>
        <v>16781414.75</v>
      </c>
      <c r="S477" s="36">
        <f>SUM(S478:S504)</f>
        <v>169509.25</v>
      </c>
      <c r="T477" s="36">
        <f>SUM(T478:T504)</f>
        <v>6092995.1600000001</v>
      </c>
      <c r="U477" s="36">
        <f>SUM(U478:U504)</f>
        <v>0</v>
      </c>
      <c r="V477" s="10">
        <v>44561</v>
      </c>
      <c r="W477" s="122"/>
      <c r="X477" s="122"/>
      <c r="Y477" s="122"/>
      <c r="Z477" s="122"/>
      <c r="AA477" s="122"/>
      <c r="AB477" s="122"/>
      <c r="AC477" s="122"/>
      <c r="AD477" s="32">
        <f t="shared" ref="AD477:AP477" si="431">SUM(AD478:AD504)</f>
        <v>324.8</v>
      </c>
      <c r="AE477" s="32">
        <f t="shared" si="431"/>
        <v>15029447.67</v>
      </c>
      <c r="AF477" s="32">
        <f t="shared" si="431"/>
        <v>173.2</v>
      </c>
      <c r="AG477" s="32">
        <f t="shared" si="431"/>
        <v>8014471.4900000002</v>
      </c>
      <c r="AH477" s="32">
        <f t="shared" si="431"/>
        <v>0</v>
      </c>
      <c r="AI477" s="32">
        <f t="shared" si="431"/>
        <v>0</v>
      </c>
      <c r="AJ477" s="32">
        <f t="shared" si="431"/>
        <v>0</v>
      </c>
      <c r="AK477" s="32">
        <f t="shared" si="431"/>
        <v>0</v>
      </c>
      <c r="AL477" s="32">
        <f t="shared" si="431"/>
        <v>0</v>
      </c>
      <c r="AM477" s="32">
        <f t="shared" si="431"/>
        <v>0</v>
      </c>
      <c r="AN477" s="32">
        <f t="shared" si="431"/>
        <v>0</v>
      </c>
      <c r="AO477" s="32">
        <f t="shared" si="431"/>
        <v>0</v>
      </c>
      <c r="AP477" s="32">
        <f t="shared" si="431"/>
        <v>0</v>
      </c>
      <c r="AQ477" s="122"/>
      <c r="AR477" s="122"/>
      <c r="AS477" s="122"/>
      <c r="AT477" s="3"/>
    </row>
    <row r="478" spans="1:46" hidden="1" x14ac:dyDescent="0.25">
      <c r="A478" s="122"/>
      <c r="B478" s="74" t="s">
        <v>14</v>
      </c>
      <c r="C478" s="6" t="s">
        <v>20</v>
      </c>
      <c r="D478" s="122"/>
      <c r="E478" s="28"/>
      <c r="F478" s="31"/>
      <c r="G478" s="28"/>
      <c r="H478" s="31"/>
      <c r="I478" s="35">
        <v>1</v>
      </c>
      <c r="J478" s="43">
        <v>1</v>
      </c>
      <c r="K478" s="35">
        <v>1</v>
      </c>
      <c r="L478" s="9">
        <v>8.6999999999999993</v>
      </c>
      <c r="M478" s="15">
        <v>34038</v>
      </c>
      <c r="N478" s="50">
        <v>46272.93</v>
      </c>
      <c r="O478" s="102">
        <f>Проценты!$C$6</f>
        <v>0.99000000000800004</v>
      </c>
      <c r="P478" s="105">
        <f>Проценты!$C$7</f>
        <v>9.9999999920001807E-3</v>
      </c>
      <c r="Q478" s="18">
        <f t="shared" ref="Q478:Q504" si="432">L478*N478</f>
        <v>402574.49</v>
      </c>
      <c r="R478" s="18">
        <f t="shared" ref="R478:R504" si="433">IF(N478&lt;M478,(L478*M478*O478)*N478/M478,L478*M478*O478)</f>
        <v>293169.28999999998</v>
      </c>
      <c r="S478" s="18">
        <f t="shared" ref="S478:S504" si="434">IF(N478&lt;M478,(L478*M478*P478)*N478/M478,L478*M478*P478)</f>
        <v>2961.31</v>
      </c>
      <c r="T478" s="18">
        <f t="shared" ref="T478:T504" si="435">Q478-R478-S478-U478</f>
        <v>106443.89</v>
      </c>
      <c r="U478" s="51">
        <v>0</v>
      </c>
      <c r="V478" s="10">
        <v>44561</v>
      </c>
      <c r="W478" s="122" t="s">
        <v>63</v>
      </c>
      <c r="X478" s="122"/>
      <c r="Y478" s="122"/>
      <c r="Z478" s="122"/>
      <c r="AA478" s="122"/>
      <c r="AB478" s="122"/>
      <c r="AC478" s="122"/>
      <c r="AD478" s="9">
        <f t="shared" si="416"/>
        <v>8.6999999999999993</v>
      </c>
      <c r="AE478" s="9">
        <f t="shared" ref="AE478:AE504" si="436">IF(W478&gt;0,Q478,0)</f>
        <v>402574.49</v>
      </c>
      <c r="AF478" s="9">
        <f t="shared" si="418"/>
        <v>0</v>
      </c>
      <c r="AG478" s="9">
        <f t="shared" ref="AG478:AG504" si="437">IF(X478&gt;0,Q478,0)</f>
        <v>0</v>
      </c>
      <c r="AH478" s="122"/>
      <c r="AI478" s="122"/>
      <c r="AJ478" s="122"/>
      <c r="AK478" s="122"/>
      <c r="AL478" s="122"/>
      <c r="AM478" s="125"/>
      <c r="AN478" s="122"/>
      <c r="AO478" s="122"/>
      <c r="AP478" s="122"/>
      <c r="AQ478" s="122"/>
      <c r="AR478" s="122"/>
      <c r="AS478" s="122"/>
      <c r="AT478" s="3"/>
    </row>
    <row r="479" spans="1:46" hidden="1" x14ac:dyDescent="0.25">
      <c r="A479" s="122"/>
      <c r="B479" s="74" t="s">
        <v>16</v>
      </c>
      <c r="C479" s="122"/>
      <c r="D479" s="122" t="s">
        <v>21</v>
      </c>
      <c r="E479" s="28"/>
      <c r="F479" s="31"/>
      <c r="G479" s="28"/>
      <c r="H479" s="31"/>
      <c r="I479" s="35">
        <v>1</v>
      </c>
      <c r="J479" s="43">
        <v>1</v>
      </c>
      <c r="K479" s="35">
        <v>1</v>
      </c>
      <c r="L479" s="9">
        <v>27.2</v>
      </c>
      <c r="M479" s="15">
        <v>34038</v>
      </c>
      <c r="N479" s="50">
        <v>46272.93</v>
      </c>
      <c r="O479" s="102">
        <f>Проценты!$C$6</f>
        <v>0.99000000000800004</v>
      </c>
      <c r="P479" s="105">
        <f>Проценты!$C$7</f>
        <v>9.9999999920001807E-3</v>
      </c>
      <c r="Q479" s="18">
        <f t="shared" si="432"/>
        <v>1258623.7</v>
      </c>
      <c r="R479" s="18">
        <f t="shared" si="433"/>
        <v>916575.26</v>
      </c>
      <c r="S479" s="18">
        <f t="shared" si="434"/>
        <v>9258.34</v>
      </c>
      <c r="T479" s="18">
        <f t="shared" si="435"/>
        <v>332790.09999999998</v>
      </c>
      <c r="U479" s="51">
        <v>0</v>
      </c>
      <c r="V479" s="10">
        <v>44561</v>
      </c>
      <c r="W479" s="122"/>
      <c r="X479" s="122" t="s">
        <v>63</v>
      </c>
      <c r="Y479" s="122"/>
      <c r="Z479" s="122"/>
      <c r="AA479" s="122"/>
      <c r="AB479" s="122"/>
      <c r="AC479" s="122"/>
      <c r="AD479" s="9">
        <f t="shared" si="416"/>
        <v>0</v>
      </c>
      <c r="AE479" s="9">
        <f t="shared" si="436"/>
        <v>0</v>
      </c>
      <c r="AF479" s="9">
        <f t="shared" si="418"/>
        <v>27.2</v>
      </c>
      <c r="AG479" s="9">
        <f t="shared" si="437"/>
        <v>1258623.7</v>
      </c>
      <c r="AH479" s="122"/>
      <c r="AI479" s="122"/>
      <c r="AJ479" s="122"/>
      <c r="AK479" s="122"/>
      <c r="AL479" s="122"/>
      <c r="AM479" s="125"/>
      <c r="AN479" s="122"/>
      <c r="AO479" s="122"/>
      <c r="AP479" s="122"/>
      <c r="AQ479" s="122"/>
      <c r="AR479" s="122"/>
      <c r="AS479" s="122"/>
      <c r="AT479" s="3"/>
    </row>
    <row r="480" spans="1:46" hidden="1" x14ac:dyDescent="0.25">
      <c r="A480" s="122"/>
      <c r="B480" s="74" t="s">
        <v>19</v>
      </c>
      <c r="C480" s="6" t="s">
        <v>20</v>
      </c>
      <c r="D480" s="122"/>
      <c r="E480" s="28"/>
      <c r="F480" s="31"/>
      <c r="G480" s="28"/>
      <c r="H480" s="31"/>
      <c r="I480" s="35">
        <v>1</v>
      </c>
      <c r="J480" s="43">
        <v>1</v>
      </c>
      <c r="K480" s="35">
        <v>1</v>
      </c>
      <c r="L480" s="9">
        <v>18.3</v>
      </c>
      <c r="M480" s="15">
        <v>34038</v>
      </c>
      <c r="N480" s="50">
        <v>46272.93</v>
      </c>
      <c r="O480" s="102">
        <f>Проценты!$C$6</f>
        <v>0.99000000000800004</v>
      </c>
      <c r="P480" s="105">
        <f>Проценты!$C$7</f>
        <v>9.9999999920001807E-3</v>
      </c>
      <c r="Q480" s="18">
        <f t="shared" si="432"/>
        <v>846794.62</v>
      </c>
      <c r="R480" s="18">
        <f t="shared" si="433"/>
        <v>616666.44999999995</v>
      </c>
      <c r="S480" s="18">
        <f t="shared" si="434"/>
        <v>6228.95</v>
      </c>
      <c r="T480" s="18">
        <f t="shared" si="435"/>
        <v>223899.22</v>
      </c>
      <c r="U480" s="51">
        <v>0</v>
      </c>
      <c r="V480" s="10">
        <v>44561</v>
      </c>
      <c r="W480" s="122" t="s">
        <v>63</v>
      </c>
      <c r="X480" s="122"/>
      <c r="Y480" s="122"/>
      <c r="Z480" s="122"/>
      <c r="AA480" s="122"/>
      <c r="AB480" s="122"/>
      <c r="AC480" s="122"/>
      <c r="AD480" s="9">
        <f t="shared" si="416"/>
        <v>18.3</v>
      </c>
      <c r="AE480" s="9">
        <f t="shared" si="436"/>
        <v>846794.62</v>
      </c>
      <c r="AF480" s="9">
        <f t="shared" si="418"/>
        <v>0</v>
      </c>
      <c r="AG480" s="9">
        <f t="shared" si="437"/>
        <v>0</v>
      </c>
      <c r="AH480" s="122"/>
      <c r="AI480" s="122"/>
      <c r="AJ480" s="122"/>
      <c r="AK480" s="122"/>
      <c r="AL480" s="122"/>
      <c r="AM480" s="125"/>
      <c r="AN480" s="122"/>
      <c r="AO480" s="122"/>
      <c r="AP480" s="122"/>
      <c r="AQ480" s="122"/>
      <c r="AR480" s="122"/>
      <c r="AS480" s="122"/>
      <c r="AT480" s="3"/>
    </row>
    <row r="481" spans="1:46" hidden="1" x14ac:dyDescent="0.25">
      <c r="A481" s="122"/>
      <c r="B481" s="74" t="s">
        <v>22</v>
      </c>
      <c r="C481" s="6" t="s">
        <v>20</v>
      </c>
      <c r="D481" s="122"/>
      <c r="E481" s="28"/>
      <c r="F481" s="31"/>
      <c r="G481" s="28"/>
      <c r="H481" s="31"/>
      <c r="I481" s="35">
        <v>5</v>
      </c>
      <c r="J481" s="43">
        <v>1</v>
      </c>
      <c r="K481" s="35">
        <v>1</v>
      </c>
      <c r="L481" s="9">
        <v>18</v>
      </c>
      <c r="M481" s="15">
        <v>34038</v>
      </c>
      <c r="N481" s="50">
        <v>46272.93</v>
      </c>
      <c r="O481" s="102">
        <f>Проценты!$C$6</f>
        <v>0.99000000000800004</v>
      </c>
      <c r="P481" s="105">
        <f>Проценты!$C$7</f>
        <v>9.9999999920001807E-3</v>
      </c>
      <c r="Q481" s="18">
        <f t="shared" si="432"/>
        <v>832912.74</v>
      </c>
      <c r="R481" s="18">
        <f t="shared" si="433"/>
        <v>606557.16</v>
      </c>
      <c r="S481" s="18">
        <f t="shared" si="434"/>
        <v>6126.84</v>
      </c>
      <c r="T481" s="18">
        <f t="shared" si="435"/>
        <v>220228.74</v>
      </c>
      <c r="U481" s="51">
        <v>0</v>
      </c>
      <c r="V481" s="10">
        <v>44561</v>
      </c>
      <c r="W481" s="122" t="s">
        <v>63</v>
      </c>
      <c r="X481" s="122"/>
      <c r="Y481" s="122"/>
      <c r="Z481" s="122"/>
      <c r="AA481" s="122"/>
      <c r="AB481" s="122"/>
      <c r="AC481" s="122"/>
      <c r="AD481" s="9">
        <f t="shared" si="416"/>
        <v>18</v>
      </c>
      <c r="AE481" s="9">
        <f t="shared" si="436"/>
        <v>832912.74</v>
      </c>
      <c r="AF481" s="9">
        <f t="shared" si="418"/>
        <v>0</v>
      </c>
      <c r="AG481" s="9">
        <f t="shared" si="437"/>
        <v>0</v>
      </c>
      <c r="AH481" s="122"/>
      <c r="AI481" s="122"/>
      <c r="AJ481" s="122"/>
      <c r="AK481" s="122"/>
      <c r="AL481" s="122"/>
      <c r="AM481" s="125"/>
      <c r="AN481" s="122"/>
      <c r="AO481" s="122"/>
      <c r="AP481" s="122"/>
      <c r="AQ481" s="122"/>
      <c r="AR481" s="122"/>
      <c r="AS481" s="122"/>
      <c r="AT481" s="3"/>
    </row>
    <row r="482" spans="1:46" hidden="1" x14ac:dyDescent="0.25">
      <c r="A482" s="122"/>
      <c r="B482" s="74" t="s">
        <v>23</v>
      </c>
      <c r="C482" s="6" t="s">
        <v>20</v>
      </c>
      <c r="D482" s="122"/>
      <c r="E482" s="28"/>
      <c r="F482" s="31"/>
      <c r="G482" s="28"/>
      <c r="H482" s="31"/>
      <c r="I482" s="35">
        <v>3</v>
      </c>
      <c r="J482" s="43">
        <v>1</v>
      </c>
      <c r="K482" s="35">
        <v>1</v>
      </c>
      <c r="L482" s="9">
        <v>17.899999999999999</v>
      </c>
      <c r="M482" s="15">
        <v>34038</v>
      </c>
      <c r="N482" s="50">
        <v>46272.93</v>
      </c>
      <c r="O482" s="102">
        <f>Проценты!$C$6</f>
        <v>0.99000000000800004</v>
      </c>
      <c r="P482" s="105">
        <f>Проценты!$C$7</f>
        <v>9.9999999920001807E-3</v>
      </c>
      <c r="Q482" s="18">
        <f t="shared" si="432"/>
        <v>828285.45</v>
      </c>
      <c r="R482" s="18">
        <f t="shared" si="433"/>
        <v>603187.4</v>
      </c>
      <c r="S482" s="18">
        <f t="shared" si="434"/>
        <v>6092.8</v>
      </c>
      <c r="T482" s="18">
        <f t="shared" si="435"/>
        <v>219005.25</v>
      </c>
      <c r="U482" s="51">
        <v>0</v>
      </c>
      <c r="V482" s="10">
        <v>44561</v>
      </c>
      <c r="W482" s="122" t="s">
        <v>63</v>
      </c>
      <c r="X482" s="122"/>
      <c r="Y482" s="122"/>
      <c r="Z482" s="122"/>
      <c r="AA482" s="122"/>
      <c r="AB482" s="122"/>
      <c r="AC482" s="122"/>
      <c r="AD482" s="9">
        <f t="shared" si="416"/>
        <v>17.899999999999999</v>
      </c>
      <c r="AE482" s="9">
        <f t="shared" si="436"/>
        <v>828285.45</v>
      </c>
      <c r="AF482" s="9">
        <f t="shared" si="418"/>
        <v>0</v>
      </c>
      <c r="AG482" s="9">
        <f t="shared" si="437"/>
        <v>0</v>
      </c>
      <c r="AH482" s="122"/>
      <c r="AI482" s="122"/>
      <c r="AJ482" s="122"/>
      <c r="AK482" s="122"/>
      <c r="AL482" s="122"/>
      <c r="AM482" s="125"/>
      <c r="AN482" s="122"/>
      <c r="AO482" s="122"/>
      <c r="AP482" s="122"/>
      <c r="AQ482" s="122"/>
      <c r="AR482" s="122"/>
      <c r="AS482" s="122"/>
      <c r="AT482" s="3"/>
    </row>
    <row r="483" spans="1:46" hidden="1" x14ac:dyDescent="0.25">
      <c r="A483" s="122"/>
      <c r="B483" s="74" t="s">
        <v>25</v>
      </c>
      <c r="C483" s="6" t="s">
        <v>20</v>
      </c>
      <c r="D483" s="122"/>
      <c r="E483" s="28"/>
      <c r="F483" s="31"/>
      <c r="G483" s="28"/>
      <c r="H483" s="31"/>
      <c r="I483" s="35">
        <v>2</v>
      </c>
      <c r="J483" s="43">
        <v>1</v>
      </c>
      <c r="K483" s="35">
        <v>1</v>
      </c>
      <c r="L483" s="9">
        <v>11.7</v>
      </c>
      <c r="M483" s="15">
        <v>34038</v>
      </c>
      <c r="N483" s="50">
        <v>46272.93</v>
      </c>
      <c r="O483" s="102">
        <f>Проценты!$C$6</f>
        <v>0.99000000000800004</v>
      </c>
      <c r="P483" s="105">
        <f>Проценты!$C$7</f>
        <v>9.9999999920001807E-3</v>
      </c>
      <c r="Q483" s="18">
        <f t="shared" si="432"/>
        <v>541393.28</v>
      </c>
      <c r="R483" s="18">
        <f t="shared" si="433"/>
        <v>394262.15</v>
      </c>
      <c r="S483" s="18">
        <f t="shared" si="434"/>
        <v>3982.45</v>
      </c>
      <c r="T483" s="18">
        <f t="shared" si="435"/>
        <v>143148.68</v>
      </c>
      <c r="U483" s="51">
        <v>0</v>
      </c>
      <c r="V483" s="10">
        <v>44561</v>
      </c>
      <c r="W483" s="122" t="s">
        <v>63</v>
      </c>
      <c r="X483" s="122"/>
      <c r="Y483" s="122"/>
      <c r="Z483" s="122"/>
      <c r="AA483" s="122"/>
      <c r="AB483" s="122"/>
      <c r="AC483" s="122"/>
      <c r="AD483" s="9">
        <f t="shared" si="416"/>
        <v>11.7</v>
      </c>
      <c r="AE483" s="9">
        <f t="shared" si="436"/>
        <v>541393.28</v>
      </c>
      <c r="AF483" s="9">
        <f t="shared" si="418"/>
        <v>0</v>
      </c>
      <c r="AG483" s="9">
        <f t="shared" si="437"/>
        <v>0</v>
      </c>
      <c r="AH483" s="122"/>
      <c r="AI483" s="122"/>
      <c r="AJ483" s="122"/>
      <c r="AK483" s="122"/>
      <c r="AL483" s="122"/>
      <c r="AM483" s="125"/>
      <c r="AN483" s="122"/>
      <c r="AO483" s="122"/>
      <c r="AP483" s="122"/>
      <c r="AQ483" s="122"/>
      <c r="AR483" s="122"/>
      <c r="AS483" s="122"/>
      <c r="AT483" s="3"/>
    </row>
    <row r="484" spans="1:46" hidden="1" x14ac:dyDescent="0.25">
      <c r="A484" s="122"/>
      <c r="B484" s="74" t="s">
        <v>49</v>
      </c>
      <c r="C484" s="6" t="s">
        <v>20</v>
      </c>
      <c r="D484" s="122"/>
      <c r="E484" s="28"/>
      <c r="F484" s="31"/>
      <c r="G484" s="28"/>
      <c r="H484" s="31"/>
      <c r="I484" s="35">
        <v>1</v>
      </c>
      <c r="J484" s="43">
        <v>1</v>
      </c>
      <c r="K484" s="35">
        <v>1</v>
      </c>
      <c r="L484" s="9">
        <v>22.4</v>
      </c>
      <c r="M484" s="15">
        <v>34038</v>
      </c>
      <c r="N484" s="50">
        <v>46272.93</v>
      </c>
      <c r="O484" s="102">
        <f>Проценты!$C$6</f>
        <v>0.99000000000800004</v>
      </c>
      <c r="P484" s="105">
        <f>Проценты!$C$7</f>
        <v>9.9999999920001807E-3</v>
      </c>
      <c r="Q484" s="18">
        <f t="shared" si="432"/>
        <v>1036513.63</v>
      </c>
      <c r="R484" s="18">
        <f t="shared" si="433"/>
        <v>754826.69</v>
      </c>
      <c r="S484" s="18">
        <f t="shared" si="434"/>
        <v>7624.51</v>
      </c>
      <c r="T484" s="18">
        <f t="shared" si="435"/>
        <v>274062.43</v>
      </c>
      <c r="U484" s="51">
        <v>0</v>
      </c>
      <c r="V484" s="10">
        <v>44561</v>
      </c>
      <c r="W484" s="122" t="s">
        <v>63</v>
      </c>
      <c r="X484" s="122"/>
      <c r="Y484" s="122"/>
      <c r="Z484" s="122"/>
      <c r="AA484" s="122"/>
      <c r="AB484" s="122"/>
      <c r="AC484" s="122"/>
      <c r="AD484" s="9">
        <f t="shared" si="416"/>
        <v>22.4</v>
      </c>
      <c r="AE484" s="9">
        <f t="shared" si="436"/>
        <v>1036513.63</v>
      </c>
      <c r="AF484" s="9">
        <f t="shared" si="418"/>
        <v>0</v>
      </c>
      <c r="AG484" s="9">
        <f t="shared" si="437"/>
        <v>0</v>
      </c>
      <c r="AH484" s="122"/>
      <c r="AI484" s="122"/>
      <c r="AJ484" s="122"/>
      <c r="AK484" s="122"/>
      <c r="AL484" s="122"/>
      <c r="AM484" s="125"/>
      <c r="AN484" s="122"/>
      <c r="AO484" s="122"/>
      <c r="AP484" s="122"/>
      <c r="AQ484" s="122"/>
      <c r="AR484" s="122"/>
      <c r="AS484" s="122"/>
      <c r="AT484" s="3"/>
    </row>
    <row r="485" spans="1:46" hidden="1" x14ac:dyDescent="0.25">
      <c r="A485" s="122"/>
      <c r="B485" s="74" t="s">
        <v>26</v>
      </c>
      <c r="C485" s="122"/>
      <c r="D485" s="122" t="s">
        <v>21</v>
      </c>
      <c r="E485" s="28"/>
      <c r="F485" s="31"/>
      <c r="G485" s="28"/>
      <c r="H485" s="31"/>
      <c r="I485" s="35">
        <v>2</v>
      </c>
      <c r="J485" s="43">
        <v>1</v>
      </c>
      <c r="K485" s="35">
        <v>1</v>
      </c>
      <c r="L485" s="9">
        <v>18.2</v>
      </c>
      <c r="M485" s="15">
        <v>34038</v>
      </c>
      <c r="N485" s="50">
        <v>46272.93</v>
      </c>
      <c r="O485" s="102">
        <f>Проценты!$C$6</f>
        <v>0.99000000000800004</v>
      </c>
      <c r="P485" s="105">
        <f>Проценты!$C$7</f>
        <v>9.9999999920001807E-3</v>
      </c>
      <c r="Q485" s="18">
        <f t="shared" si="432"/>
        <v>842167.33</v>
      </c>
      <c r="R485" s="18">
        <f t="shared" si="433"/>
        <v>613296.68000000005</v>
      </c>
      <c r="S485" s="18">
        <f t="shared" si="434"/>
        <v>6194.92</v>
      </c>
      <c r="T485" s="18">
        <f t="shared" si="435"/>
        <v>222675.73</v>
      </c>
      <c r="U485" s="51">
        <v>0</v>
      </c>
      <c r="V485" s="10">
        <v>44561</v>
      </c>
      <c r="W485" s="122"/>
      <c r="X485" s="122" t="s">
        <v>63</v>
      </c>
      <c r="Y485" s="122"/>
      <c r="Z485" s="122"/>
      <c r="AA485" s="122"/>
      <c r="AB485" s="122"/>
      <c r="AC485" s="122"/>
      <c r="AD485" s="9">
        <f t="shared" si="416"/>
        <v>0</v>
      </c>
      <c r="AE485" s="9">
        <f t="shared" si="436"/>
        <v>0</v>
      </c>
      <c r="AF485" s="9">
        <f t="shared" si="418"/>
        <v>18.2</v>
      </c>
      <c r="AG485" s="9">
        <f t="shared" si="437"/>
        <v>842167.33</v>
      </c>
      <c r="AH485" s="122"/>
      <c r="AI485" s="122"/>
      <c r="AJ485" s="122"/>
      <c r="AK485" s="122"/>
      <c r="AL485" s="122"/>
      <c r="AM485" s="125"/>
      <c r="AN485" s="122"/>
      <c r="AO485" s="122"/>
      <c r="AP485" s="122"/>
      <c r="AQ485" s="122"/>
      <c r="AR485" s="122"/>
      <c r="AS485" s="122"/>
      <c r="AT485" s="3"/>
    </row>
    <row r="486" spans="1:46" hidden="1" x14ac:dyDescent="0.25">
      <c r="A486" s="122"/>
      <c r="B486" s="74" t="s">
        <v>28</v>
      </c>
      <c r="C486" s="6" t="s">
        <v>20</v>
      </c>
      <c r="D486" s="122"/>
      <c r="E486" s="28"/>
      <c r="F486" s="31"/>
      <c r="G486" s="28"/>
      <c r="H486" s="31"/>
      <c r="I486" s="35">
        <v>1</v>
      </c>
      <c r="J486" s="43">
        <v>1</v>
      </c>
      <c r="K486" s="35">
        <v>1</v>
      </c>
      <c r="L486" s="9">
        <v>18.5</v>
      </c>
      <c r="M486" s="15">
        <v>34038</v>
      </c>
      <c r="N486" s="50">
        <v>46272.93</v>
      </c>
      <c r="O486" s="102">
        <f>Проценты!$C$6</f>
        <v>0.99000000000800004</v>
      </c>
      <c r="P486" s="105">
        <f>Проценты!$C$7</f>
        <v>9.9999999920001807E-3</v>
      </c>
      <c r="Q486" s="18">
        <f t="shared" si="432"/>
        <v>856049.21</v>
      </c>
      <c r="R486" s="18">
        <f t="shared" si="433"/>
        <v>623405.97</v>
      </c>
      <c r="S486" s="18">
        <f t="shared" si="434"/>
        <v>6297.03</v>
      </c>
      <c r="T486" s="18">
        <f t="shared" si="435"/>
        <v>226346.21</v>
      </c>
      <c r="U486" s="51">
        <v>0</v>
      </c>
      <c r="V486" s="10">
        <v>44561</v>
      </c>
      <c r="W486" s="122" t="s">
        <v>63</v>
      </c>
      <c r="X486" s="122"/>
      <c r="Y486" s="122"/>
      <c r="Z486" s="122"/>
      <c r="AA486" s="122"/>
      <c r="AB486" s="122"/>
      <c r="AC486" s="122"/>
      <c r="AD486" s="9">
        <f t="shared" si="416"/>
        <v>18.5</v>
      </c>
      <c r="AE486" s="9">
        <f t="shared" si="436"/>
        <v>856049.21</v>
      </c>
      <c r="AF486" s="9">
        <f t="shared" si="418"/>
        <v>0</v>
      </c>
      <c r="AG486" s="9">
        <f t="shared" si="437"/>
        <v>0</v>
      </c>
      <c r="AH486" s="122"/>
      <c r="AI486" s="122"/>
      <c r="AJ486" s="122"/>
      <c r="AK486" s="122"/>
      <c r="AL486" s="122"/>
      <c r="AM486" s="125"/>
      <c r="AN486" s="122"/>
      <c r="AO486" s="122"/>
      <c r="AP486" s="122"/>
      <c r="AQ486" s="122"/>
      <c r="AR486" s="122"/>
      <c r="AS486" s="122"/>
      <c r="AT486" s="3"/>
    </row>
    <row r="487" spans="1:46" hidden="1" x14ac:dyDescent="0.25">
      <c r="A487" s="122"/>
      <c r="B487" s="74" t="s">
        <v>29</v>
      </c>
      <c r="C487" s="122"/>
      <c r="D487" s="122" t="s">
        <v>21</v>
      </c>
      <c r="E487" s="28"/>
      <c r="F487" s="31"/>
      <c r="G487" s="28"/>
      <c r="H487" s="31"/>
      <c r="I487" s="35">
        <v>1</v>
      </c>
      <c r="J487" s="43">
        <v>1</v>
      </c>
      <c r="K487" s="35">
        <v>1</v>
      </c>
      <c r="L487" s="9">
        <v>17.5</v>
      </c>
      <c r="M487" s="15">
        <v>34038</v>
      </c>
      <c r="N487" s="50">
        <v>46272.93</v>
      </c>
      <c r="O487" s="102">
        <f>Проценты!$C$6</f>
        <v>0.99000000000800004</v>
      </c>
      <c r="P487" s="105">
        <f>Проценты!$C$7</f>
        <v>9.9999999920001807E-3</v>
      </c>
      <c r="Q487" s="18">
        <f t="shared" si="432"/>
        <v>809776.28</v>
      </c>
      <c r="R487" s="18">
        <f t="shared" si="433"/>
        <v>589708.35</v>
      </c>
      <c r="S487" s="18">
        <f t="shared" si="434"/>
        <v>5956.65</v>
      </c>
      <c r="T487" s="18">
        <f t="shared" si="435"/>
        <v>214111.28</v>
      </c>
      <c r="U487" s="51">
        <v>0</v>
      </c>
      <c r="V487" s="10">
        <v>44561</v>
      </c>
      <c r="W487" s="122"/>
      <c r="X487" s="122" t="s">
        <v>63</v>
      </c>
      <c r="Y487" s="122"/>
      <c r="Z487" s="122"/>
      <c r="AA487" s="122"/>
      <c r="AB487" s="122"/>
      <c r="AC487" s="122"/>
      <c r="AD487" s="9">
        <f t="shared" si="416"/>
        <v>0</v>
      </c>
      <c r="AE487" s="9">
        <f t="shared" si="436"/>
        <v>0</v>
      </c>
      <c r="AF487" s="9">
        <f t="shared" si="418"/>
        <v>17.5</v>
      </c>
      <c r="AG487" s="9">
        <f t="shared" si="437"/>
        <v>809776.28</v>
      </c>
      <c r="AH487" s="122"/>
      <c r="AI487" s="122"/>
      <c r="AJ487" s="122"/>
      <c r="AK487" s="122"/>
      <c r="AL487" s="122"/>
      <c r="AM487" s="125"/>
      <c r="AN487" s="122"/>
      <c r="AO487" s="122"/>
      <c r="AP487" s="122"/>
      <c r="AQ487" s="122"/>
      <c r="AR487" s="122"/>
      <c r="AS487" s="122"/>
      <c r="AT487" s="3"/>
    </row>
    <row r="488" spans="1:46" hidden="1" x14ac:dyDescent="0.25">
      <c r="A488" s="122"/>
      <c r="B488" s="74" t="s">
        <v>31</v>
      </c>
      <c r="C488" s="6" t="s">
        <v>20</v>
      </c>
      <c r="D488" s="122"/>
      <c r="E488" s="28"/>
      <c r="F488" s="31"/>
      <c r="G488" s="28"/>
      <c r="H488" s="31"/>
      <c r="I488" s="35">
        <v>1</v>
      </c>
      <c r="J488" s="43">
        <v>1</v>
      </c>
      <c r="K488" s="35">
        <v>1</v>
      </c>
      <c r="L488" s="51">
        <v>13.8</v>
      </c>
      <c r="M488" s="15">
        <v>34038</v>
      </c>
      <c r="N488" s="50">
        <v>46272.93</v>
      </c>
      <c r="O488" s="102">
        <f>Проценты!$C$6</f>
        <v>0.99000000000800004</v>
      </c>
      <c r="P488" s="105">
        <f>Проценты!$C$7</f>
        <v>9.9999999920001807E-3</v>
      </c>
      <c r="Q488" s="18">
        <f t="shared" si="432"/>
        <v>638566.43000000005</v>
      </c>
      <c r="R488" s="18">
        <f t="shared" si="433"/>
        <v>465027.16</v>
      </c>
      <c r="S488" s="18">
        <f t="shared" si="434"/>
        <v>4697.24</v>
      </c>
      <c r="T488" s="18">
        <f t="shared" si="435"/>
        <v>168842.03</v>
      </c>
      <c r="U488" s="51">
        <v>0</v>
      </c>
      <c r="V488" s="10">
        <v>44561</v>
      </c>
      <c r="W488" s="122" t="s">
        <v>63</v>
      </c>
      <c r="X488" s="122"/>
      <c r="Y488" s="122"/>
      <c r="Z488" s="122"/>
      <c r="AA488" s="122"/>
      <c r="AB488" s="122"/>
      <c r="AC488" s="122"/>
      <c r="AD488" s="9">
        <f t="shared" si="416"/>
        <v>13.8</v>
      </c>
      <c r="AE488" s="9">
        <f t="shared" si="436"/>
        <v>638566.43000000005</v>
      </c>
      <c r="AF488" s="9">
        <f t="shared" si="418"/>
        <v>0</v>
      </c>
      <c r="AG488" s="9">
        <f t="shared" si="437"/>
        <v>0</v>
      </c>
      <c r="AH488" s="122"/>
      <c r="AI488" s="122"/>
      <c r="AJ488" s="122"/>
      <c r="AK488" s="122"/>
      <c r="AL488" s="122"/>
      <c r="AM488" s="125"/>
      <c r="AN488" s="122"/>
      <c r="AO488" s="122"/>
      <c r="AP488" s="122"/>
      <c r="AQ488" s="122"/>
      <c r="AR488" s="122"/>
      <c r="AS488" s="122"/>
      <c r="AT488" s="3"/>
    </row>
    <row r="489" spans="1:46" hidden="1" x14ac:dyDescent="0.25">
      <c r="A489" s="122"/>
      <c r="B489" s="74" t="s">
        <v>32</v>
      </c>
      <c r="C489" s="6" t="s">
        <v>20</v>
      </c>
      <c r="D489" s="122"/>
      <c r="E489" s="28"/>
      <c r="F489" s="31"/>
      <c r="G489" s="28"/>
      <c r="H489" s="31"/>
      <c r="I489" s="35">
        <v>4</v>
      </c>
      <c r="J489" s="43">
        <v>1</v>
      </c>
      <c r="K489" s="35">
        <v>1</v>
      </c>
      <c r="L489" s="51">
        <v>12.2</v>
      </c>
      <c r="M489" s="15">
        <v>34038</v>
      </c>
      <c r="N489" s="50">
        <v>46272.93</v>
      </c>
      <c r="O489" s="102">
        <f>Проценты!$C$6</f>
        <v>0.99000000000800004</v>
      </c>
      <c r="P489" s="105">
        <f>Проценты!$C$7</f>
        <v>9.9999999920001807E-3</v>
      </c>
      <c r="Q489" s="18">
        <f t="shared" si="432"/>
        <v>564529.75</v>
      </c>
      <c r="R489" s="18">
        <f t="shared" si="433"/>
        <v>411110.96</v>
      </c>
      <c r="S489" s="18">
        <f t="shared" si="434"/>
        <v>4152.6400000000003</v>
      </c>
      <c r="T489" s="18">
        <f t="shared" si="435"/>
        <v>149266.15</v>
      </c>
      <c r="U489" s="51">
        <v>0</v>
      </c>
      <c r="V489" s="10">
        <v>44561</v>
      </c>
      <c r="W489" s="122" t="s">
        <v>63</v>
      </c>
      <c r="X489" s="122"/>
      <c r="Y489" s="122"/>
      <c r="Z489" s="122"/>
      <c r="AA489" s="122"/>
      <c r="AB489" s="122"/>
      <c r="AC489" s="122"/>
      <c r="AD489" s="9">
        <f t="shared" si="416"/>
        <v>12.2</v>
      </c>
      <c r="AE489" s="9">
        <f t="shared" si="436"/>
        <v>564529.75</v>
      </c>
      <c r="AF489" s="9">
        <f t="shared" si="418"/>
        <v>0</v>
      </c>
      <c r="AG489" s="9">
        <f t="shared" si="437"/>
        <v>0</v>
      </c>
      <c r="AH489" s="122"/>
      <c r="AI489" s="122"/>
      <c r="AJ489" s="122"/>
      <c r="AK489" s="122"/>
      <c r="AL489" s="122"/>
      <c r="AM489" s="125"/>
      <c r="AN489" s="122"/>
      <c r="AO489" s="122"/>
      <c r="AP489" s="122"/>
      <c r="AQ489" s="122"/>
      <c r="AR489" s="122"/>
      <c r="AS489" s="122"/>
      <c r="AT489" s="3"/>
    </row>
    <row r="490" spans="1:46" hidden="1" x14ac:dyDescent="0.25">
      <c r="A490" s="122"/>
      <c r="B490" s="5" t="s">
        <v>33</v>
      </c>
      <c r="C490" s="6" t="s">
        <v>20</v>
      </c>
      <c r="D490" s="122"/>
      <c r="E490" s="28"/>
      <c r="F490" s="31"/>
      <c r="G490" s="28"/>
      <c r="H490" s="31"/>
      <c r="I490" s="35">
        <v>4</v>
      </c>
      <c r="J490" s="43">
        <v>1</v>
      </c>
      <c r="K490" s="35">
        <v>1</v>
      </c>
      <c r="L490" s="51">
        <v>12.5</v>
      </c>
      <c r="M490" s="15">
        <v>34038</v>
      </c>
      <c r="N490" s="50">
        <v>46272.93</v>
      </c>
      <c r="O490" s="102">
        <f>Проценты!$C$6</f>
        <v>0.99000000000800004</v>
      </c>
      <c r="P490" s="105">
        <f>Проценты!$C$7</f>
        <v>9.9999999920001807E-3</v>
      </c>
      <c r="Q490" s="18">
        <f t="shared" si="432"/>
        <v>578411.63</v>
      </c>
      <c r="R490" s="18">
        <f t="shared" si="433"/>
        <v>421220.25</v>
      </c>
      <c r="S490" s="18">
        <f t="shared" si="434"/>
        <v>4254.75</v>
      </c>
      <c r="T490" s="18">
        <f t="shared" si="435"/>
        <v>152936.63</v>
      </c>
      <c r="U490" s="51">
        <v>0</v>
      </c>
      <c r="V490" s="10">
        <v>44561</v>
      </c>
      <c r="W490" s="122" t="s">
        <v>63</v>
      </c>
      <c r="X490" s="122"/>
      <c r="Y490" s="122"/>
      <c r="Z490" s="122"/>
      <c r="AA490" s="122"/>
      <c r="AB490" s="122"/>
      <c r="AC490" s="122"/>
      <c r="AD490" s="9">
        <f t="shared" si="416"/>
        <v>12.5</v>
      </c>
      <c r="AE490" s="9">
        <f t="shared" si="436"/>
        <v>578411.63</v>
      </c>
      <c r="AF490" s="9">
        <f t="shared" si="418"/>
        <v>0</v>
      </c>
      <c r="AG490" s="9">
        <f t="shared" si="437"/>
        <v>0</v>
      </c>
      <c r="AH490" s="122"/>
      <c r="AI490" s="122"/>
      <c r="AJ490" s="122"/>
      <c r="AK490" s="122"/>
      <c r="AL490" s="122"/>
      <c r="AM490" s="125"/>
      <c r="AN490" s="122"/>
      <c r="AO490" s="122"/>
      <c r="AP490" s="122"/>
      <c r="AQ490" s="122"/>
      <c r="AR490" s="122"/>
      <c r="AS490" s="122"/>
      <c r="AT490" s="3"/>
    </row>
    <row r="491" spans="1:46" hidden="1" x14ac:dyDescent="0.25">
      <c r="A491" s="122"/>
      <c r="B491" s="5" t="s">
        <v>43</v>
      </c>
      <c r="C491" s="6" t="s">
        <v>20</v>
      </c>
      <c r="D491" s="122"/>
      <c r="E491" s="28"/>
      <c r="F491" s="31"/>
      <c r="G491" s="28"/>
      <c r="H491" s="31"/>
      <c r="I491" s="35">
        <v>1</v>
      </c>
      <c r="J491" s="43">
        <v>1</v>
      </c>
      <c r="K491" s="35">
        <v>1</v>
      </c>
      <c r="L491" s="51">
        <v>17.8</v>
      </c>
      <c r="M491" s="15">
        <v>34038</v>
      </c>
      <c r="N491" s="50">
        <v>46272.93</v>
      </c>
      <c r="O491" s="102">
        <f>Проценты!$C$6</f>
        <v>0.99000000000800004</v>
      </c>
      <c r="P491" s="105">
        <f>Проценты!$C$7</f>
        <v>9.9999999920001807E-3</v>
      </c>
      <c r="Q491" s="18">
        <f t="shared" si="432"/>
        <v>823658.15</v>
      </c>
      <c r="R491" s="18">
        <f t="shared" si="433"/>
        <v>599817.64</v>
      </c>
      <c r="S491" s="18">
        <f t="shared" si="434"/>
        <v>6058.76</v>
      </c>
      <c r="T491" s="18">
        <f t="shared" si="435"/>
        <v>217781.75</v>
      </c>
      <c r="U491" s="51">
        <v>0</v>
      </c>
      <c r="V491" s="10">
        <v>44561</v>
      </c>
      <c r="W491" s="122" t="s">
        <v>63</v>
      </c>
      <c r="X491" s="122"/>
      <c r="Y491" s="122"/>
      <c r="Z491" s="122"/>
      <c r="AA491" s="122"/>
      <c r="AB491" s="122"/>
      <c r="AC491" s="122"/>
      <c r="AD491" s="9">
        <f t="shared" si="416"/>
        <v>17.8</v>
      </c>
      <c r="AE491" s="9">
        <f t="shared" si="436"/>
        <v>823658.15</v>
      </c>
      <c r="AF491" s="9">
        <f t="shared" si="418"/>
        <v>0</v>
      </c>
      <c r="AG491" s="9">
        <f t="shared" si="437"/>
        <v>0</v>
      </c>
      <c r="AH491" s="122"/>
      <c r="AI491" s="122"/>
      <c r="AJ491" s="122"/>
      <c r="AK491" s="122"/>
      <c r="AL491" s="122"/>
      <c r="AM491" s="125"/>
      <c r="AN491" s="122"/>
      <c r="AO491" s="122"/>
      <c r="AP491" s="122"/>
      <c r="AQ491" s="122"/>
      <c r="AR491" s="122"/>
      <c r="AS491" s="122"/>
      <c r="AT491" s="3"/>
    </row>
    <row r="492" spans="1:46" hidden="1" x14ac:dyDescent="0.25">
      <c r="A492" s="122"/>
      <c r="B492" s="5" t="s">
        <v>45</v>
      </c>
      <c r="C492" s="122"/>
      <c r="D492" s="122" t="s">
        <v>21</v>
      </c>
      <c r="E492" s="28"/>
      <c r="F492" s="31"/>
      <c r="G492" s="28"/>
      <c r="H492" s="31"/>
      <c r="I492" s="35">
        <v>2</v>
      </c>
      <c r="J492" s="43">
        <v>1</v>
      </c>
      <c r="K492" s="35">
        <v>1</v>
      </c>
      <c r="L492" s="51">
        <v>17.899999999999999</v>
      </c>
      <c r="M492" s="15">
        <v>34038</v>
      </c>
      <c r="N492" s="50">
        <v>46272.93</v>
      </c>
      <c r="O492" s="102">
        <f>Проценты!$C$6</f>
        <v>0.99000000000800004</v>
      </c>
      <c r="P492" s="105">
        <f>Проценты!$C$7</f>
        <v>9.9999999920001807E-3</v>
      </c>
      <c r="Q492" s="18">
        <f t="shared" si="432"/>
        <v>828285.45</v>
      </c>
      <c r="R492" s="18">
        <f t="shared" si="433"/>
        <v>603187.4</v>
      </c>
      <c r="S492" s="18">
        <f t="shared" si="434"/>
        <v>6092.8</v>
      </c>
      <c r="T492" s="18">
        <f t="shared" si="435"/>
        <v>219005.25</v>
      </c>
      <c r="U492" s="51">
        <v>0</v>
      </c>
      <c r="V492" s="10">
        <v>44561</v>
      </c>
      <c r="W492" s="122"/>
      <c r="X492" s="122" t="s">
        <v>63</v>
      </c>
      <c r="Y492" s="122"/>
      <c r="Z492" s="122"/>
      <c r="AA492" s="122"/>
      <c r="AB492" s="122"/>
      <c r="AC492" s="122"/>
      <c r="AD492" s="9">
        <f t="shared" si="416"/>
        <v>0</v>
      </c>
      <c r="AE492" s="9">
        <f t="shared" si="436"/>
        <v>0</v>
      </c>
      <c r="AF492" s="9">
        <f t="shared" si="418"/>
        <v>17.899999999999999</v>
      </c>
      <c r="AG492" s="9">
        <f t="shared" si="437"/>
        <v>828285.45</v>
      </c>
      <c r="AH492" s="122"/>
      <c r="AI492" s="122"/>
      <c r="AJ492" s="122"/>
      <c r="AK492" s="122"/>
      <c r="AL492" s="122"/>
      <c r="AM492" s="125"/>
      <c r="AN492" s="122"/>
      <c r="AO492" s="122"/>
      <c r="AP492" s="122"/>
      <c r="AQ492" s="122"/>
      <c r="AR492" s="122"/>
      <c r="AS492" s="122"/>
      <c r="AT492" s="3"/>
    </row>
    <row r="493" spans="1:46" hidden="1" x14ac:dyDescent="0.25">
      <c r="A493" s="122"/>
      <c r="B493" s="74" t="s">
        <v>46</v>
      </c>
      <c r="C493" s="122"/>
      <c r="D493" s="122" t="s">
        <v>21</v>
      </c>
      <c r="E493" s="28"/>
      <c r="F493" s="31"/>
      <c r="G493" s="28"/>
      <c r="H493" s="31"/>
      <c r="I493" s="35">
        <v>1</v>
      </c>
      <c r="J493" s="43">
        <v>1</v>
      </c>
      <c r="K493" s="35">
        <v>1</v>
      </c>
      <c r="L493" s="51">
        <v>18.5</v>
      </c>
      <c r="M493" s="15">
        <v>34038</v>
      </c>
      <c r="N493" s="50">
        <v>46272.93</v>
      </c>
      <c r="O493" s="102">
        <f>Проценты!$C$6</f>
        <v>0.99000000000800004</v>
      </c>
      <c r="P493" s="105">
        <f>Проценты!$C$7</f>
        <v>9.9999999920001807E-3</v>
      </c>
      <c r="Q493" s="18">
        <f t="shared" si="432"/>
        <v>856049.21</v>
      </c>
      <c r="R493" s="18">
        <f t="shared" si="433"/>
        <v>623405.97</v>
      </c>
      <c r="S493" s="18">
        <f t="shared" si="434"/>
        <v>6297.03</v>
      </c>
      <c r="T493" s="18">
        <f t="shared" si="435"/>
        <v>226346.21</v>
      </c>
      <c r="U493" s="51">
        <v>0</v>
      </c>
      <c r="V493" s="10">
        <v>44561</v>
      </c>
      <c r="W493" s="122"/>
      <c r="X493" s="122" t="s">
        <v>63</v>
      </c>
      <c r="Y493" s="122"/>
      <c r="Z493" s="122"/>
      <c r="AA493" s="122"/>
      <c r="AB493" s="122"/>
      <c r="AC493" s="122"/>
      <c r="AD493" s="9">
        <f t="shared" si="416"/>
        <v>0</v>
      </c>
      <c r="AE493" s="9">
        <f t="shared" si="436"/>
        <v>0</v>
      </c>
      <c r="AF493" s="9">
        <f t="shared" si="418"/>
        <v>18.5</v>
      </c>
      <c r="AG493" s="9">
        <f t="shared" si="437"/>
        <v>856049.21</v>
      </c>
      <c r="AH493" s="122"/>
      <c r="AI493" s="122"/>
      <c r="AJ493" s="122"/>
      <c r="AK493" s="122"/>
      <c r="AL493" s="122"/>
      <c r="AM493" s="125"/>
      <c r="AN493" s="122"/>
      <c r="AO493" s="122"/>
      <c r="AP493" s="122"/>
      <c r="AQ493" s="122"/>
      <c r="AR493" s="122"/>
      <c r="AS493" s="122"/>
      <c r="AT493" s="3"/>
    </row>
    <row r="494" spans="1:46" hidden="1" x14ac:dyDescent="0.25">
      <c r="A494" s="122"/>
      <c r="B494" s="5" t="s">
        <v>47</v>
      </c>
      <c r="C494" s="122"/>
      <c r="D494" s="122" t="s">
        <v>21</v>
      </c>
      <c r="E494" s="28"/>
      <c r="F494" s="31"/>
      <c r="G494" s="28"/>
      <c r="H494" s="31"/>
      <c r="I494" s="35">
        <v>2</v>
      </c>
      <c r="J494" s="43">
        <v>1</v>
      </c>
      <c r="K494" s="35">
        <v>1</v>
      </c>
      <c r="L494" s="51">
        <v>18.399999999999999</v>
      </c>
      <c r="M494" s="15">
        <v>34038</v>
      </c>
      <c r="N494" s="50">
        <v>46272.93</v>
      </c>
      <c r="O494" s="102">
        <f>Проценты!$C$6</f>
        <v>0.99000000000800004</v>
      </c>
      <c r="P494" s="105">
        <f>Проценты!$C$7</f>
        <v>9.9999999920001807E-3</v>
      </c>
      <c r="Q494" s="18">
        <f t="shared" si="432"/>
        <v>851421.91</v>
      </c>
      <c r="R494" s="18">
        <f t="shared" si="433"/>
        <v>620036.21</v>
      </c>
      <c r="S494" s="18">
        <f t="shared" si="434"/>
        <v>6262.99</v>
      </c>
      <c r="T494" s="18">
        <f t="shared" si="435"/>
        <v>225122.71</v>
      </c>
      <c r="U494" s="51">
        <v>0</v>
      </c>
      <c r="V494" s="10">
        <v>44561</v>
      </c>
      <c r="W494" s="122"/>
      <c r="X494" s="122" t="s">
        <v>63</v>
      </c>
      <c r="Y494" s="122"/>
      <c r="Z494" s="122"/>
      <c r="AA494" s="122"/>
      <c r="AB494" s="122"/>
      <c r="AC494" s="122"/>
      <c r="AD494" s="9">
        <f t="shared" si="416"/>
        <v>0</v>
      </c>
      <c r="AE494" s="9">
        <f t="shared" si="436"/>
        <v>0</v>
      </c>
      <c r="AF494" s="9">
        <f t="shared" si="418"/>
        <v>18.399999999999999</v>
      </c>
      <c r="AG494" s="9">
        <f t="shared" si="437"/>
        <v>851421.91</v>
      </c>
      <c r="AH494" s="122"/>
      <c r="AI494" s="122"/>
      <c r="AJ494" s="122"/>
      <c r="AK494" s="122"/>
      <c r="AL494" s="122"/>
      <c r="AM494" s="125"/>
      <c r="AN494" s="122"/>
      <c r="AO494" s="122"/>
      <c r="AP494" s="122"/>
      <c r="AQ494" s="122"/>
      <c r="AR494" s="122"/>
      <c r="AS494" s="122"/>
      <c r="AT494" s="3"/>
    </row>
    <row r="495" spans="1:46" hidden="1" x14ac:dyDescent="0.25">
      <c r="A495" s="122"/>
      <c r="B495" s="5" t="s">
        <v>127</v>
      </c>
      <c r="C495" s="6" t="s">
        <v>20</v>
      </c>
      <c r="D495" s="122"/>
      <c r="E495" s="28"/>
      <c r="F495" s="31"/>
      <c r="G495" s="28"/>
      <c r="H495" s="31"/>
      <c r="I495" s="35">
        <v>1</v>
      </c>
      <c r="J495" s="43">
        <v>1</v>
      </c>
      <c r="K495" s="35">
        <v>1</v>
      </c>
      <c r="L495" s="9">
        <v>18.100000000000001</v>
      </c>
      <c r="M495" s="15">
        <v>34038</v>
      </c>
      <c r="N495" s="50">
        <v>46272.93</v>
      </c>
      <c r="O495" s="102">
        <f>Проценты!$C$6</f>
        <v>0.99000000000800004</v>
      </c>
      <c r="P495" s="105">
        <f>Проценты!$C$7</f>
        <v>9.9999999920001807E-3</v>
      </c>
      <c r="Q495" s="18">
        <f t="shared" si="432"/>
        <v>837540.03</v>
      </c>
      <c r="R495" s="18">
        <f t="shared" si="433"/>
        <v>609926.92000000004</v>
      </c>
      <c r="S495" s="18">
        <f t="shared" si="434"/>
        <v>6160.88</v>
      </c>
      <c r="T495" s="18">
        <f t="shared" si="435"/>
        <v>221452.23</v>
      </c>
      <c r="U495" s="51">
        <v>0</v>
      </c>
      <c r="V495" s="10">
        <v>44561</v>
      </c>
      <c r="W495" s="122" t="s">
        <v>63</v>
      </c>
      <c r="X495" s="122"/>
      <c r="Y495" s="122"/>
      <c r="Z495" s="122"/>
      <c r="AA495" s="122"/>
      <c r="AB495" s="122"/>
      <c r="AC495" s="122"/>
      <c r="AD495" s="9">
        <f t="shared" si="416"/>
        <v>18.100000000000001</v>
      </c>
      <c r="AE495" s="9">
        <f t="shared" si="436"/>
        <v>837540.03</v>
      </c>
      <c r="AF495" s="9">
        <f t="shared" si="418"/>
        <v>0</v>
      </c>
      <c r="AG495" s="9">
        <f t="shared" si="437"/>
        <v>0</v>
      </c>
      <c r="AH495" s="122"/>
      <c r="AI495" s="122"/>
      <c r="AJ495" s="122"/>
      <c r="AK495" s="122"/>
      <c r="AL495" s="122"/>
      <c r="AM495" s="125"/>
      <c r="AN495" s="122"/>
      <c r="AO495" s="122"/>
      <c r="AP495" s="122"/>
      <c r="AQ495" s="122"/>
      <c r="AR495" s="122"/>
      <c r="AS495" s="122"/>
      <c r="AT495" s="3"/>
    </row>
    <row r="496" spans="1:46" hidden="1" x14ac:dyDescent="0.25">
      <c r="A496" s="122"/>
      <c r="B496" s="5" t="s">
        <v>128</v>
      </c>
      <c r="C496" s="6" t="s">
        <v>20</v>
      </c>
      <c r="D496" s="122"/>
      <c r="E496" s="28"/>
      <c r="F496" s="31"/>
      <c r="G496" s="28"/>
      <c r="H496" s="31"/>
      <c r="I496" s="35">
        <v>1</v>
      </c>
      <c r="J496" s="43">
        <v>1</v>
      </c>
      <c r="K496" s="123">
        <v>2</v>
      </c>
      <c r="L496" s="9">
        <v>42.6</v>
      </c>
      <c r="M496" s="15">
        <v>34038</v>
      </c>
      <c r="N496" s="50">
        <v>46272.93</v>
      </c>
      <c r="O496" s="102">
        <f>Проценты!$C$6</f>
        <v>0.99000000000800004</v>
      </c>
      <c r="P496" s="105">
        <f>Проценты!$C$7</f>
        <v>9.9999999920001807E-3</v>
      </c>
      <c r="Q496" s="18">
        <f t="shared" si="432"/>
        <v>1971226.82</v>
      </c>
      <c r="R496" s="18">
        <f t="shared" si="433"/>
        <v>1435518.61</v>
      </c>
      <c r="S496" s="18">
        <f t="shared" si="434"/>
        <v>14500.19</v>
      </c>
      <c r="T496" s="18">
        <f t="shared" si="435"/>
        <v>521208.02</v>
      </c>
      <c r="U496" s="51">
        <v>0</v>
      </c>
      <c r="V496" s="10">
        <v>44561</v>
      </c>
      <c r="W496" s="122" t="s">
        <v>63</v>
      </c>
      <c r="X496" s="122"/>
      <c r="Y496" s="122"/>
      <c r="Z496" s="122"/>
      <c r="AA496" s="122"/>
      <c r="AB496" s="122"/>
      <c r="AC496" s="122"/>
      <c r="AD496" s="9">
        <f t="shared" si="416"/>
        <v>42.6</v>
      </c>
      <c r="AE496" s="9">
        <f t="shared" si="436"/>
        <v>1971226.82</v>
      </c>
      <c r="AF496" s="9">
        <f t="shared" si="418"/>
        <v>0</v>
      </c>
      <c r="AG496" s="9">
        <f t="shared" si="437"/>
        <v>0</v>
      </c>
      <c r="AH496" s="122"/>
      <c r="AI496" s="122"/>
      <c r="AJ496" s="122"/>
      <c r="AK496" s="122"/>
      <c r="AL496" s="122"/>
      <c r="AM496" s="125"/>
      <c r="AN496" s="122"/>
      <c r="AO496" s="122"/>
      <c r="AP496" s="122"/>
      <c r="AQ496" s="122"/>
      <c r="AR496" s="122"/>
      <c r="AS496" s="122"/>
      <c r="AT496" s="3"/>
    </row>
    <row r="497" spans="1:46" hidden="1" x14ac:dyDescent="0.25">
      <c r="A497" s="122"/>
      <c r="B497" s="5" t="s">
        <v>129</v>
      </c>
      <c r="C497" s="122"/>
      <c r="D497" s="122" t="s">
        <v>21</v>
      </c>
      <c r="E497" s="28"/>
      <c r="F497" s="31"/>
      <c r="G497" s="28"/>
      <c r="H497" s="31"/>
      <c r="I497" s="35">
        <v>2</v>
      </c>
      <c r="J497" s="43">
        <v>1</v>
      </c>
      <c r="K497" s="35">
        <v>1</v>
      </c>
      <c r="L497" s="51">
        <v>19.100000000000001</v>
      </c>
      <c r="M497" s="15">
        <v>34038</v>
      </c>
      <c r="N497" s="50">
        <v>46272.93</v>
      </c>
      <c r="O497" s="102">
        <f>Проценты!$C$6</f>
        <v>0.99000000000800004</v>
      </c>
      <c r="P497" s="105">
        <f>Проценты!$C$7</f>
        <v>9.9999999920001807E-3</v>
      </c>
      <c r="Q497" s="18">
        <f t="shared" si="432"/>
        <v>883812.96</v>
      </c>
      <c r="R497" s="18">
        <f t="shared" si="433"/>
        <v>643624.54</v>
      </c>
      <c r="S497" s="18">
        <f t="shared" si="434"/>
        <v>6501.26</v>
      </c>
      <c r="T497" s="18">
        <f t="shared" si="435"/>
        <v>233687.16</v>
      </c>
      <c r="U497" s="51">
        <v>0</v>
      </c>
      <c r="V497" s="10">
        <v>44561</v>
      </c>
      <c r="W497" s="122"/>
      <c r="X497" s="122" t="s">
        <v>63</v>
      </c>
      <c r="Y497" s="122"/>
      <c r="Z497" s="122"/>
      <c r="AA497" s="122"/>
      <c r="AB497" s="122"/>
      <c r="AC497" s="122"/>
      <c r="AD497" s="9">
        <f t="shared" si="416"/>
        <v>0</v>
      </c>
      <c r="AE497" s="9">
        <f t="shared" si="436"/>
        <v>0</v>
      </c>
      <c r="AF497" s="9">
        <f t="shared" si="418"/>
        <v>19.100000000000001</v>
      </c>
      <c r="AG497" s="9">
        <f t="shared" si="437"/>
        <v>883812.96</v>
      </c>
      <c r="AH497" s="122"/>
      <c r="AI497" s="122"/>
      <c r="AJ497" s="122"/>
      <c r="AK497" s="122"/>
      <c r="AL497" s="122"/>
      <c r="AM497" s="125"/>
      <c r="AN497" s="122"/>
      <c r="AO497" s="122"/>
      <c r="AP497" s="122"/>
      <c r="AQ497" s="122"/>
      <c r="AR497" s="122"/>
      <c r="AS497" s="122"/>
      <c r="AT497" s="3"/>
    </row>
    <row r="498" spans="1:46" hidden="1" x14ac:dyDescent="0.25">
      <c r="A498" s="122"/>
      <c r="B498" s="5" t="s">
        <v>130</v>
      </c>
      <c r="C498" s="6" t="s">
        <v>20</v>
      </c>
      <c r="D498" s="122"/>
      <c r="E498" s="28"/>
      <c r="F498" s="31"/>
      <c r="G498" s="28"/>
      <c r="H498" s="31"/>
      <c r="I498" s="35">
        <v>1</v>
      </c>
      <c r="J498" s="43">
        <v>1</v>
      </c>
      <c r="K498" s="35">
        <v>1</v>
      </c>
      <c r="L498" s="51">
        <v>18</v>
      </c>
      <c r="M498" s="15">
        <v>34038</v>
      </c>
      <c r="N498" s="50">
        <v>46272.93</v>
      </c>
      <c r="O498" s="102">
        <f>Проценты!$C$6</f>
        <v>0.99000000000800004</v>
      </c>
      <c r="P498" s="105">
        <f>Проценты!$C$7</f>
        <v>9.9999999920001807E-3</v>
      </c>
      <c r="Q498" s="18">
        <f t="shared" si="432"/>
        <v>832912.74</v>
      </c>
      <c r="R498" s="18">
        <f t="shared" si="433"/>
        <v>606557.16</v>
      </c>
      <c r="S498" s="18">
        <f t="shared" si="434"/>
        <v>6126.84</v>
      </c>
      <c r="T498" s="18">
        <f t="shared" si="435"/>
        <v>220228.74</v>
      </c>
      <c r="U498" s="51">
        <v>0</v>
      </c>
      <c r="V498" s="10">
        <v>44561</v>
      </c>
      <c r="W498" s="122" t="s">
        <v>63</v>
      </c>
      <c r="X498" s="122"/>
      <c r="Y498" s="122"/>
      <c r="Z498" s="122"/>
      <c r="AA498" s="122"/>
      <c r="AB498" s="122"/>
      <c r="AC498" s="122"/>
      <c r="AD498" s="9">
        <f t="shared" si="416"/>
        <v>18</v>
      </c>
      <c r="AE498" s="9">
        <f t="shared" si="436"/>
        <v>832912.74</v>
      </c>
      <c r="AF498" s="9">
        <f t="shared" si="418"/>
        <v>0</v>
      </c>
      <c r="AG498" s="9">
        <f t="shared" si="437"/>
        <v>0</v>
      </c>
      <c r="AH498" s="122"/>
      <c r="AI498" s="122"/>
      <c r="AJ498" s="122"/>
      <c r="AK498" s="122"/>
      <c r="AL498" s="122"/>
      <c r="AM498" s="125"/>
      <c r="AN498" s="122"/>
      <c r="AO498" s="122"/>
      <c r="AP498" s="122"/>
      <c r="AQ498" s="122"/>
      <c r="AR498" s="122"/>
      <c r="AS498" s="122"/>
      <c r="AT498" s="3"/>
    </row>
    <row r="499" spans="1:46" hidden="1" x14ac:dyDescent="0.25">
      <c r="A499" s="122"/>
      <c r="B499" s="5" t="s">
        <v>119</v>
      </c>
      <c r="C499" s="122"/>
      <c r="D499" s="122" t="s">
        <v>21</v>
      </c>
      <c r="E499" s="28"/>
      <c r="F499" s="31"/>
      <c r="G499" s="28"/>
      <c r="H499" s="31"/>
      <c r="I499" s="35">
        <v>1</v>
      </c>
      <c r="J499" s="43">
        <v>1</v>
      </c>
      <c r="K499" s="35">
        <v>1</v>
      </c>
      <c r="L499" s="51">
        <v>18.7</v>
      </c>
      <c r="M499" s="15">
        <v>34038</v>
      </c>
      <c r="N499" s="50">
        <v>46272.93</v>
      </c>
      <c r="O499" s="102">
        <f>Проценты!$C$6</f>
        <v>0.99000000000800004</v>
      </c>
      <c r="P499" s="105">
        <f>Проценты!$C$7</f>
        <v>9.9999999920001807E-3</v>
      </c>
      <c r="Q499" s="18">
        <f t="shared" si="432"/>
        <v>865303.79</v>
      </c>
      <c r="R499" s="18">
        <f t="shared" si="433"/>
        <v>630145.49</v>
      </c>
      <c r="S499" s="18">
        <f t="shared" si="434"/>
        <v>6365.11</v>
      </c>
      <c r="T499" s="18">
        <f t="shared" si="435"/>
        <v>228793.19</v>
      </c>
      <c r="U499" s="51">
        <v>0</v>
      </c>
      <c r="V499" s="10">
        <v>44561</v>
      </c>
      <c r="W499" s="122"/>
      <c r="X499" s="122" t="s">
        <v>63</v>
      </c>
      <c r="Y499" s="122"/>
      <c r="Z499" s="122"/>
      <c r="AA499" s="122"/>
      <c r="AB499" s="122"/>
      <c r="AC499" s="122"/>
      <c r="AD499" s="9">
        <f t="shared" si="416"/>
        <v>0</v>
      </c>
      <c r="AE499" s="9">
        <f t="shared" si="436"/>
        <v>0</v>
      </c>
      <c r="AF499" s="9">
        <f t="shared" si="418"/>
        <v>18.7</v>
      </c>
      <c r="AG499" s="9">
        <f t="shared" si="437"/>
        <v>865303.79</v>
      </c>
      <c r="AH499" s="122"/>
      <c r="AI499" s="122"/>
      <c r="AJ499" s="122"/>
      <c r="AK499" s="122"/>
      <c r="AL499" s="122"/>
      <c r="AM499" s="125"/>
      <c r="AN499" s="122"/>
      <c r="AO499" s="122"/>
      <c r="AP499" s="122"/>
      <c r="AQ499" s="122"/>
      <c r="AR499" s="122"/>
      <c r="AS499" s="122"/>
      <c r="AT499" s="3"/>
    </row>
    <row r="500" spans="1:46" hidden="1" x14ac:dyDescent="0.25">
      <c r="A500" s="122"/>
      <c r="B500" s="5" t="s">
        <v>131</v>
      </c>
      <c r="C500" s="6" t="s">
        <v>20</v>
      </c>
      <c r="D500" s="122"/>
      <c r="E500" s="28"/>
      <c r="F500" s="31"/>
      <c r="G500" s="28"/>
      <c r="H500" s="31"/>
      <c r="I500" s="35">
        <v>1</v>
      </c>
      <c r="J500" s="43">
        <v>1</v>
      </c>
      <c r="K500" s="35">
        <v>1</v>
      </c>
      <c r="L500" s="51">
        <v>18.2</v>
      </c>
      <c r="M500" s="15">
        <v>34038</v>
      </c>
      <c r="N500" s="50">
        <v>46272.93</v>
      </c>
      <c r="O500" s="102">
        <f>Проценты!$C$6</f>
        <v>0.99000000000800004</v>
      </c>
      <c r="P500" s="105">
        <f>Проценты!$C$7</f>
        <v>9.9999999920001807E-3</v>
      </c>
      <c r="Q500" s="18">
        <f t="shared" si="432"/>
        <v>842167.33</v>
      </c>
      <c r="R500" s="18">
        <f t="shared" si="433"/>
        <v>613296.68000000005</v>
      </c>
      <c r="S500" s="18">
        <f t="shared" si="434"/>
        <v>6194.92</v>
      </c>
      <c r="T500" s="18">
        <f t="shared" si="435"/>
        <v>222675.73</v>
      </c>
      <c r="U500" s="51">
        <v>0</v>
      </c>
      <c r="V500" s="10">
        <v>44561</v>
      </c>
      <c r="W500" s="122" t="s">
        <v>63</v>
      </c>
      <c r="X500" s="122"/>
      <c r="Y500" s="122"/>
      <c r="Z500" s="122"/>
      <c r="AA500" s="122"/>
      <c r="AB500" s="122"/>
      <c r="AC500" s="122"/>
      <c r="AD500" s="9">
        <f t="shared" si="416"/>
        <v>18.2</v>
      </c>
      <c r="AE500" s="9">
        <f t="shared" si="436"/>
        <v>842167.33</v>
      </c>
      <c r="AF500" s="9">
        <f t="shared" si="418"/>
        <v>0</v>
      </c>
      <c r="AG500" s="9">
        <f t="shared" si="437"/>
        <v>0</v>
      </c>
      <c r="AH500" s="122"/>
      <c r="AI500" s="122"/>
      <c r="AJ500" s="122"/>
      <c r="AK500" s="122"/>
      <c r="AL500" s="122"/>
      <c r="AM500" s="125"/>
      <c r="AN500" s="122"/>
      <c r="AO500" s="122"/>
      <c r="AP500" s="122"/>
      <c r="AQ500" s="122"/>
      <c r="AR500" s="122"/>
      <c r="AS500" s="122"/>
      <c r="AT500" s="3"/>
    </row>
    <row r="501" spans="1:46" hidden="1" x14ac:dyDescent="0.25">
      <c r="A501" s="122"/>
      <c r="B501" s="5" t="s">
        <v>120</v>
      </c>
      <c r="C501" s="122"/>
      <c r="D501" s="122" t="s">
        <v>21</v>
      </c>
      <c r="E501" s="28"/>
      <c r="F501" s="31"/>
      <c r="G501" s="28"/>
      <c r="H501" s="31"/>
      <c r="I501" s="35">
        <v>2</v>
      </c>
      <c r="J501" s="43">
        <v>1</v>
      </c>
      <c r="K501" s="35">
        <v>1</v>
      </c>
      <c r="L501" s="51">
        <v>17.7</v>
      </c>
      <c r="M501" s="15">
        <v>34038</v>
      </c>
      <c r="N501" s="50">
        <v>46272.93</v>
      </c>
      <c r="O501" s="102">
        <f>Проценты!$C$6</f>
        <v>0.99000000000800004</v>
      </c>
      <c r="P501" s="105">
        <f>Проценты!$C$7</f>
        <v>9.9999999920001807E-3</v>
      </c>
      <c r="Q501" s="18">
        <f t="shared" si="432"/>
        <v>819030.86</v>
      </c>
      <c r="R501" s="18">
        <f t="shared" si="433"/>
        <v>596447.87</v>
      </c>
      <c r="S501" s="18">
        <f t="shared" si="434"/>
        <v>6024.73</v>
      </c>
      <c r="T501" s="18">
        <f t="shared" si="435"/>
        <v>216558.26</v>
      </c>
      <c r="U501" s="51">
        <v>0</v>
      </c>
      <c r="V501" s="10">
        <v>44561</v>
      </c>
      <c r="W501" s="122"/>
      <c r="X501" s="122" t="s">
        <v>63</v>
      </c>
      <c r="Y501" s="122"/>
      <c r="Z501" s="122"/>
      <c r="AA501" s="122"/>
      <c r="AB501" s="122"/>
      <c r="AC501" s="122"/>
      <c r="AD501" s="9">
        <f t="shared" si="416"/>
        <v>0</v>
      </c>
      <c r="AE501" s="9">
        <f t="shared" si="436"/>
        <v>0</v>
      </c>
      <c r="AF501" s="9">
        <f t="shared" si="418"/>
        <v>17.7</v>
      </c>
      <c r="AG501" s="9">
        <f t="shared" si="437"/>
        <v>819030.86</v>
      </c>
      <c r="AH501" s="122"/>
      <c r="AI501" s="122"/>
      <c r="AJ501" s="122"/>
      <c r="AK501" s="122"/>
      <c r="AL501" s="122"/>
      <c r="AM501" s="125"/>
      <c r="AN501" s="122"/>
      <c r="AO501" s="122"/>
      <c r="AP501" s="122"/>
      <c r="AQ501" s="122"/>
      <c r="AR501" s="122"/>
      <c r="AS501" s="122"/>
      <c r="AT501" s="3"/>
    </row>
    <row r="502" spans="1:46" hidden="1" x14ac:dyDescent="0.25">
      <c r="A502" s="122"/>
      <c r="B502" s="5" t="s">
        <v>132</v>
      </c>
      <c r="C502" s="6" t="s">
        <v>20</v>
      </c>
      <c r="D502" s="122"/>
      <c r="E502" s="28"/>
      <c r="F502" s="31"/>
      <c r="G502" s="28"/>
      <c r="H502" s="31"/>
      <c r="I502" s="35">
        <v>3</v>
      </c>
      <c r="J502" s="43">
        <v>1</v>
      </c>
      <c r="K502" s="35">
        <v>1</v>
      </c>
      <c r="L502" s="51">
        <v>19.899999999999999</v>
      </c>
      <c r="M502" s="15">
        <v>34038</v>
      </c>
      <c r="N502" s="50">
        <v>46272.93</v>
      </c>
      <c r="O502" s="102">
        <f>Проценты!$C$6</f>
        <v>0.99000000000800004</v>
      </c>
      <c r="P502" s="105">
        <f>Проценты!$C$7</f>
        <v>9.9999999920001807E-3</v>
      </c>
      <c r="Q502" s="18">
        <f t="shared" si="432"/>
        <v>920831.31</v>
      </c>
      <c r="R502" s="18">
        <f t="shared" si="433"/>
        <v>670582.64</v>
      </c>
      <c r="S502" s="18">
        <f t="shared" si="434"/>
        <v>6773.56</v>
      </c>
      <c r="T502" s="18">
        <f t="shared" si="435"/>
        <v>243475.11</v>
      </c>
      <c r="U502" s="51">
        <v>0</v>
      </c>
      <c r="V502" s="10">
        <v>44561</v>
      </c>
      <c r="W502" s="122" t="s">
        <v>63</v>
      </c>
      <c r="X502" s="122"/>
      <c r="Y502" s="122"/>
      <c r="Z502" s="122"/>
      <c r="AA502" s="122"/>
      <c r="AB502" s="122"/>
      <c r="AC502" s="122"/>
      <c r="AD502" s="9">
        <f t="shared" si="416"/>
        <v>19.899999999999999</v>
      </c>
      <c r="AE502" s="9">
        <f t="shared" si="436"/>
        <v>920831.31</v>
      </c>
      <c r="AF502" s="9">
        <f t="shared" si="418"/>
        <v>0</v>
      </c>
      <c r="AG502" s="9">
        <f t="shared" si="437"/>
        <v>0</v>
      </c>
      <c r="AH502" s="122"/>
      <c r="AI502" s="122"/>
      <c r="AJ502" s="122"/>
      <c r="AK502" s="122"/>
      <c r="AL502" s="122"/>
      <c r="AM502" s="125"/>
      <c r="AN502" s="122"/>
      <c r="AO502" s="122"/>
      <c r="AP502" s="122"/>
      <c r="AQ502" s="122"/>
      <c r="AR502" s="122"/>
      <c r="AS502" s="122"/>
      <c r="AT502" s="3"/>
    </row>
    <row r="503" spans="1:46" hidden="1" x14ac:dyDescent="0.25">
      <c r="A503" s="122"/>
      <c r="B503" s="5" t="s">
        <v>121</v>
      </c>
      <c r="C503" s="6" t="s">
        <v>20</v>
      </c>
      <c r="D503" s="122"/>
      <c r="E503" s="28"/>
      <c r="F503" s="31"/>
      <c r="G503" s="28"/>
      <c r="H503" s="31"/>
      <c r="I503" s="35">
        <v>3</v>
      </c>
      <c r="J503" s="43">
        <v>1</v>
      </c>
      <c r="K503" s="35">
        <v>1</v>
      </c>
      <c r="L503" s="9">
        <v>24.4</v>
      </c>
      <c r="M503" s="15">
        <v>34038</v>
      </c>
      <c r="N503" s="50">
        <v>46272.93</v>
      </c>
      <c r="O503" s="102">
        <f>Проценты!$C$6</f>
        <v>0.99000000000800004</v>
      </c>
      <c r="P503" s="105">
        <f>Проценты!$C$7</f>
        <v>9.9999999920001807E-3</v>
      </c>
      <c r="Q503" s="18">
        <f t="shared" si="432"/>
        <v>1129059.49</v>
      </c>
      <c r="R503" s="18">
        <f t="shared" si="433"/>
        <v>822221.93</v>
      </c>
      <c r="S503" s="18">
        <f t="shared" si="434"/>
        <v>8305.27</v>
      </c>
      <c r="T503" s="18">
        <f t="shared" si="435"/>
        <v>298532.28999999998</v>
      </c>
      <c r="U503" s="51">
        <v>0</v>
      </c>
      <c r="V503" s="10">
        <v>44561</v>
      </c>
      <c r="W503" s="122" t="s">
        <v>63</v>
      </c>
      <c r="X503" s="122"/>
      <c r="Y503" s="122"/>
      <c r="Z503" s="122"/>
      <c r="AA503" s="122"/>
      <c r="AB503" s="122"/>
      <c r="AC503" s="122"/>
      <c r="AD503" s="9">
        <f t="shared" si="416"/>
        <v>24.4</v>
      </c>
      <c r="AE503" s="9">
        <f t="shared" si="436"/>
        <v>1129059.49</v>
      </c>
      <c r="AF503" s="9">
        <f t="shared" si="418"/>
        <v>0</v>
      </c>
      <c r="AG503" s="9">
        <f t="shared" si="437"/>
        <v>0</v>
      </c>
      <c r="AH503" s="122"/>
      <c r="AI503" s="122"/>
      <c r="AJ503" s="122"/>
      <c r="AK503" s="122"/>
      <c r="AL503" s="122"/>
      <c r="AM503" s="125"/>
      <c r="AN503" s="122"/>
      <c r="AO503" s="122"/>
      <c r="AP503" s="122"/>
      <c r="AQ503" s="122"/>
      <c r="AR503" s="122"/>
      <c r="AS503" s="122"/>
      <c r="AT503" s="3"/>
    </row>
    <row r="504" spans="1:46" hidden="1" x14ac:dyDescent="0.25">
      <c r="A504" s="122"/>
      <c r="B504" s="5" t="s">
        <v>133</v>
      </c>
      <c r="C504" s="6" t="s">
        <v>20</v>
      </c>
      <c r="D504" s="122"/>
      <c r="E504" s="28"/>
      <c r="F504" s="31"/>
      <c r="G504" s="28"/>
      <c r="H504" s="31"/>
      <c r="I504" s="35">
        <v>2</v>
      </c>
      <c r="J504" s="43">
        <v>1</v>
      </c>
      <c r="K504" s="35">
        <v>1</v>
      </c>
      <c r="L504" s="9">
        <v>11.8</v>
      </c>
      <c r="M504" s="15">
        <v>34038</v>
      </c>
      <c r="N504" s="50">
        <v>46272.93</v>
      </c>
      <c r="O504" s="102">
        <f>Проценты!$C$6</f>
        <v>0.99000000000800004</v>
      </c>
      <c r="P504" s="105">
        <f>Проценты!$C$7</f>
        <v>9.9999999920001807E-3</v>
      </c>
      <c r="Q504" s="18">
        <f t="shared" si="432"/>
        <v>546020.56999999995</v>
      </c>
      <c r="R504" s="18">
        <f t="shared" si="433"/>
        <v>397631.92</v>
      </c>
      <c r="S504" s="18">
        <f t="shared" si="434"/>
        <v>4016.48</v>
      </c>
      <c r="T504" s="18">
        <f t="shared" si="435"/>
        <v>144372.17000000001</v>
      </c>
      <c r="U504" s="51">
        <v>0</v>
      </c>
      <c r="V504" s="10">
        <v>44561</v>
      </c>
      <c r="W504" s="122" t="s">
        <v>63</v>
      </c>
      <c r="X504" s="122"/>
      <c r="Y504" s="122"/>
      <c r="Z504" s="122"/>
      <c r="AA504" s="122"/>
      <c r="AB504" s="122"/>
      <c r="AC504" s="122"/>
      <c r="AD504" s="9">
        <f t="shared" si="416"/>
        <v>11.8</v>
      </c>
      <c r="AE504" s="9">
        <f t="shared" si="436"/>
        <v>546020.56999999995</v>
      </c>
      <c r="AF504" s="9">
        <f t="shared" si="418"/>
        <v>0</v>
      </c>
      <c r="AG504" s="9">
        <f t="shared" si="437"/>
        <v>0</v>
      </c>
      <c r="AH504" s="122"/>
      <c r="AI504" s="122"/>
      <c r="AJ504" s="122"/>
      <c r="AK504" s="122"/>
      <c r="AL504" s="122"/>
      <c r="AM504" s="125"/>
      <c r="AN504" s="122"/>
      <c r="AO504" s="122"/>
      <c r="AP504" s="122"/>
      <c r="AQ504" s="122"/>
      <c r="AR504" s="122"/>
      <c r="AS504" s="122"/>
      <c r="AT504" s="3"/>
    </row>
    <row r="505" spans="1:46" x14ac:dyDescent="0.25">
      <c r="A505" s="122">
        <v>15</v>
      </c>
      <c r="B505" s="5" t="s">
        <v>179</v>
      </c>
      <c r="C505" s="122"/>
      <c r="D505" s="122"/>
      <c r="E505" s="43">
        <v>11</v>
      </c>
      <c r="F505" s="44">
        <v>509.9</v>
      </c>
      <c r="G505" s="43">
        <v>0</v>
      </c>
      <c r="H505" s="43">
        <v>0</v>
      </c>
      <c r="I505" s="35">
        <f>SUM(I506:I517)</f>
        <v>31</v>
      </c>
      <c r="J505" s="35">
        <f t="shared" ref="J505:L505" si="438">SUM(J506:J517)</f>
        <v>12</v>
      </c>
      <c r="K505" s="35">
        <f t="shared" si="438"/>
        <v>24</v>
      </c>
      <c r="L505" s="36">
        <f t="shared" si="438"/>
        <v>509.9</v>
      </c>
      <c r="M505" s="15">
        <v>34038</v>
      </c>
      <c r="N505" s="50">
        <v>46272.93</v>
      </c>
      <c r="O505" s="102">
        <f>Проценты!$C$6</f>
        <v>0.99000000000800004</v>
      </c>
      <c r="P505" s="105">
        <f>Проценты!$C$7</f>
        <v>9.9999999920001807E-3</v>
      </c>
      <c r="Q505" s="36">
        <f t="shared" ref="Q505:U505" si="439">SUM(Q506:Q517)</f>
        <v>23594567.030000001</v>
      </c>
      <c r="R505" s="36">
        <f t="shared" si="439"/>
        <v>17182416.440000001</v>
      </c>
      <c r="S505" s="36">
        <f t="shared" si="439"/>
        <v>173559.76</v>
      </c>
      <c r="T505" s="36">
        <f t="shared" si="439"/>
        <v>6238590.8300000001</v>
      </c>
      <c r="U505" s="36">
        <f t="shared" si="439"/>
        <v>0</v>
      </c>
      <c r="V505" s="10">
        <v>44561</v>
      </c>
      <c r="W505" s="122"/>
      <c r="X505" s="122"/>
      <c r="Y505" s="122"/>
      <c r="Z505" s="122"/>
      <c r="AA505" s="122"/>
      <c r="AB505" s="122"/>
      <c r="AC505" s="122"/>
      <c r="AD505" s="36">
        <f t="shared" ref="AD505:AP505" si="440">SUM(AD506:AD517)</f>
        <v>509.9</v>
      </c>
      <c r="AE505" s="36">
        <f t="shared" si="440"/>
        <v>23594567.030000001</v>
      </c>
      <c r="AF505" s="36">
        <f t="shared" si="440"/>
        <v>0</v>
      </c>
      <c r="AG505" s="36">
        <f t="shared" si="440"/>
        <v>0</v>
      </c>
      <c r="AH505" s="36">
        <f t="shared" si="440"/>
        <v>0</v>
      </c>
      <c r="AI505" s="36">
        <f t="shared" si="440"/>
        <v>0</v>
      </c>
      <c r="AJ505" s="36">
        <f t="shared" si="440"/>
        <v>0</v>
      </c>
      <c r="AK505" s="36">
        <f t="shared" si="440"/>
        <v>0</v>
      </c>
      <c r="AL505" s="36">
        <f t="shared" si="440"/>
        <v>0</v>
      </c>
      <c r="AM505" s="36">
        <f t="shared" si="440"/>
        <v>0</v>
      </c>
      <c r="AN505" s="36">
        <f t="shared" si="440"/>
        <v>0</v>
      </c>
      <c r="AO505" s="36">
        <f t="shared" si="440"/>
        <v>0</v>
      </c>
      <c r="AP505" s="36">
        <f t="shared" si="440"/>
        <v>0</v>
      </c>
      <c r="AQ505" s="122"/>
      <c r="AR505" s="122"/>
      <c r="AS505" s="122"/>
      <c r="AT505" s="3"/>
    </row>
    <row r="506" spans="1:46" hidden="1" x14ac:dyDescent="0.25">
      <c r="A506" s="122"/>
      <c r="B506" s="74" t="s">
        <v>14</v>
      </c>
      <c r="C506" s="6" t="s">
        <v>20</v>
      </c>
      <c r="D506" s="122"/>
      <c r="E506" s="28"/>
      <c r="F506" s="31"/>
      <c r="G506" s="28"/>
      <c r="H506" s="31"/>
      <c r="I506" s="35">
        <v>2</v>
      </c>
      <c r="J506" s="43">
        <v>1</v>
      </c>
      <c r="K506" s="123">
        <v>2</v>
      </c>
      <c r="L506" s="9">
        <v>45.6</v>
      </c>
      <c r="M506" s="15">
        <v>34038</v>
      </c>
      <c r="N506" s="50">
        <v>46272.93</v>
      </c>
      <c r="O506" s="102">
        <f>Проценты!$C$6</f>
        <v>0.99000000000800004</v>
      </c>
      <c r="P506" s="105">
        <f>Проценты!$C$7</f>
        <v>9.9999999920001807E-3</v>
      </c>
      <c r="Q506" s="18">
        <f t="shared" ref="Q506:Q517" si="441">L506*N506</f>
        <v>2110045.61</v>
      </c>
      <c r="R506" s="18">
        <f t="shared" ref="R506:R517" si="442">IF(N506&lt;M506,(L506*M506*O506)*N506/M506,L506*M506*O506)</f>
        <v>1536611.47</v>
      </c>
      <c r="S506" s="18">
        <f t="shared" ref="S506:S517" si="443">IF(N506&lt;M506,(L506*M506*P506)*N506/M506,L506*M506*P506)</f>
        <v>15521.33</v>
      </c>
      <c r="T506" s="18">
        <f t="shared" ref="T506:T517" si="444">Q506-R506-S506-U506</f>
        <v>557912.81000000006</v>
      </c>
      <c r="U506" s="51">
        <v>0</v>
      </c>
      <c r="V506" s="10">
        <v>44561</v>
      </c>
      <c r="W506" s="122" t="s">
        <v>63</v>
      </c>
      <c r="X506" s="122"/>
      <c r="Y506" s="122"/>
      <c r="Z506" s="122"/>
      <c r="AA506" s="122"/>
      <c r="AB506" s="122"/>
      <c r="AC506" s="122"/>
      <c r="AD506" s="9">
        <f t="shared" ref="AD506:AD517" si="445">IF(W506&gt;0,L506,0)</f>
        <v>45.6</v>
      </c>
      <c r="AE506" s="9">
        <f t="shared" ref="AE506:AE517" si="446">IF(W506&gt;0,Q506,0)</f>
        <v>2110045.61</v>
      </c>
      <c r="AF506" s="9">
        <f t="shared" ref="AF506:AF517" si="447">IF(X506&gt;0,L506,0)</f>
        <v>0</v>
      </c>
      <c r="AG506" s="9">
        <f t="shared" ref="AG506:AG517" si="448">IF(X506&gt;0,Q506,0)</f>
        <v>0</v>
      </c>
      <c r="AH506" s="122"/>
      <c r="AI506" s="122"/>
      <c r="AJ506" s="122"/>
      <c r="AK506" s="122"/>
      <c r="AL506" s="122"/>
      <c r="AM506" s="125"/>
      <c r="AN506" s="122"/>
      <c r="AO506" s="122"/>
      <c r="AP506" s="122"/>
      <c r="AQ506" s="122"/>
      <c r="AR506" s="122"/>
      <c r="AS506" s="122"/>
      <c r="AT506" s="3"/>
    </row>
    <row r="507" spans="1:46" hidden="1" x14ac:dyDescent="0.25">
      <c r="A507" s="122"/>
      <c r="B507" s="74" t="s">
        <v>15</v>
      </c>
      <c r="C507" s="6" t="s">
        <v>20</v>
      </c>
      <c r="D507" s="122"/>
      <c r="E507" s="28"/>
      <c r="F507" s="31"/>
      <c r="G507" s="28"/>
      <c r="H507" s="31"/>
      <c r="I507" s="35">
        <v>2</v>
      </c>
      <c r="J507" s="43">
        <v>1</v>
      </c>
      <c r="K507" s="123">
        <v>2</v>
      </c>
      <c r="L507" s="9">
        <v>36</v>
      </c>
      <c r="M507" s="15">
        <v>34038</v>
      </c>
      <c r="N507" s="50">
        <v>46272.93</v>
      </c>
      <c r="O507" s="102">
        <f>Проценты!$C$6</f>
        <v>0.99000000000800004</v>
      </c>
      <c r="P507" s="105">
        <f>Проценты!$C$7</f>
        <v>9.9999999920001807E-3</v>
      </c>
      <c r="Q507" s="18">
        <f t="shared" si="441"/>
        <v>1665825.48</v>
      </c>
      <c r="R507" s="18">
        <f t="shared" si="442"/>
        <v>1213114.32</v>
      </c>
      <c r="S507" s="18">
        <f t="shared" si="443"/>
        <v>12253.68</v>
      </c>
      <c r="T507" s="18">
        <f t="shared" si="444"/>
        <v>440457.48</v>
      </c>
      <c r="U507" s="51">
        <v>0</v>
      </c>
      <c r="V507" s="10">
        <v>44561</v>
      </c>
      <c r="W507" s="122" t="s">
        <v>63</v>
      </c>
      <c r="X507" s="122"/>
      <c r="Y507" s="122"/>
      <c r="Z507" s="122"/>
      <c r="AA507" s="122"/>
      <c r="AB507" s="122"/>
      <c r="AC507" s="122"/>
      <c r="AD507" s="9">
        <f t="shared" si="445"/>
        <v>36</v>
      </c>
      <c r="AE507" s="9">
        <f t="shared" si="446"/>
        <v>1665825.48</v>
      </c>
      <c r="AF507" s="9">
        <f t="shared" si="447"/>
        <v>0</v>
      </c>
      <c r="AG507" s="9">
        <f t="shared" si="448"/>
        <v>0</v>
      </c>
      <c r="AH507" s="122"/>
      <c r="AI507" s="122"/>
      <c r="AJ507" s="122"/>
      <c r="AK507" s="122"/>
      <c r="AL507" s="122"/>
      <c r="AM507" s="125"/>
      <c r="AN507" s="122"/>
      <c r="AO507" s="122"/>
      <c r="AP507" s="122"/>
      <c r="AQ507" s="122"/>
      <c r="AR507" s="122"/>
      <c r="AS507" s="122"/>
      <c r="AT507" s="3"/>
    </row>
    <row r="508" spans="1:46" hidden="1" x14ac:dyDescent="0.25">
      <c r="A508" s="122"/>
      <c r="B508" s="74" t="s">
        <v>16</v>
      </c>
      <c r="C508" s="6" t="s">
        <v>20</v>
      </c>
      <c r="D508" s="122"/>
      <c r="E508" s="28"/>
      <c r="F508" s="31"/>
      <c r="G508" s="28"/>
      <c r="H508" s="31"/>
      <c r="I508" s="35">
        <v>5</v>
      </c>
      <c r="J508" s="43">
        <v>1</v>
      </c>
      <c r="K508" s="123">
        <v>2</v>
      </c>
      <c r="L508" s="9">
        <v>46.2</v>
      </c>
      <c r="M508" s="15">
        <v>34038</v>
      </c>
      <c r="N508" s="50">
        <v>46272.93</v>
      </c>
      <c r="O508" s="102">
        <f>Проценты!$C$6</f>
        <v>0.99000000000800004</v>
      </c>
      <c r="P508" s="105">
        <f>Проценты!$C$7</f>
        <v>9.9999999920001807E-3</v>
      </c>
      <c r="Q508" s="18">
        <f t="shared" si="441"/>
        <v>2137809.37</v>
      </c>
      <c r="R508" s="18">
        <f t="shared" si="442"/>
        <v>1556830.04</v>
      </c>
      <c r="S508" s="18">
        <f t="shared" si="443"/>
        <v>15725.56</v>
      </c>
      <c r="T508" s="18">
        <f t="shared" si="444"/>
        <v>565253.77</v>
      </c>
      <c r="U508" s="51">
        <v>0</v>
      </c>
      <c r="V508" s="10">
        <v>44561</v>
      </c>
      <c r="W508" s="122" t="s">
        <v>63</v>
      </c>
      <c r="X508" s="122"/>
      <c r="Y508" s="122"/>
      <c r="Z508" s="122"/>
      <c r="AA508" s="122"/>
      <c r="AB508" s="122"/>
      <c r="AC508" s="122"/>
      <c r="AD508" s="9">
        <f t="shared" si="445"/>
        <v>46.2</v>
      </c>
      <c r="AE508" s="9">
        <f t="shared" si="446"/>
        <v>2137809.37</v>
      </c>
      <c r="AF508" s="9">
        <f t="shared" si="447"/>
        <v>0</v>
      </c>
      <c r="AG508" s="9">
        <f t="shared" si="448"/>
        <v>0</v>
      </c>
      <c r="AH508" s="122"/>
      <c r="AI508" s="122"/>
      <c r="AJ508" s="122"/>
      <c r="AK508" s="122"/>
      <c r="AL508" s="122"/>
      <c r="AM508" s="125"/>
      <c r="AN508" s="122"/>
      <c r="AO508" s="122"/>
      <c r="AP508" s="122"/>
      <c r="AQ508" s="122"/>
      <c r="AR508" s="122"/>
      <c r="AS508" s="122"/>
      <c r="AT508" s="3"/>
    </row>
    <row r="509" spans="1:46" hidden="1" x14ac:dyDescent="0.25">
      <c r="A509" s="122"/>
      <c r="B509" s="74" t="s">
        <v>17</v>
      </c>
      <c r="C509" s="6" t="s">
        <v>20</v>
      </c>
      <c r="D509" s="122"/>
      <c r="E509" s="28"/>
      <c r="F509" s="31"/>
      <c r="G509" s="28"/>
      <c r="H509" s="31"/>
      <c r="I509" s="35">
        <v>2</v>
      </c>
      <c r="J509" s="43">
        <v>1</v>
      </c>
      <c r="K509" s="123">
        <v>2</v>
      </c>
      <c r="L509" s="9">
        <v>45.9</v>
      </c>
      <c r="M509" s="15">
        <v>34038</v>
      </c>
      <c r="N509" s="50">
        <v>46272.93</v>
      </c>
      <c r="O509" s="102">
        <f>Проценты!$C$6</f>
        <v>0.99000000000800004</v>
      </c>
      <c r="P509" s="105">
        <f>Проценты!$C$7</f>
        <v>9.9999999920001807E-3</v>
      </c>
      <c r="Q509" s="18">
        <f t="shared" si="441"/>
        <v>2123927.4900000002</v>
      </c>
      <c r="R509" s="18">
        <f t="shared" si="442"/>
        <v>1546720.76</v>
      </c>
      <c r="S509" s="18">
        <f t="shared" si="443"/>
        <v>15623.44</v>
      </c>
      <c r="T509" s="18">
        <f t="shared" si="444"/>
        <v>561583.29</v>
      </c>
      <c r="U509" s="51">
        <v>0</v>
      </c>
      <c r="V509" s="10">
        <v>44561</v>
      </c>
      <c r="W509" s="122" t="s">
        <v>63</v>
      </c>
      <c r="X509" s="122"/>
      <c r="Y509" s="122"/>
      <c r="Z509" s="122"/>
      <c r="AA509" s="122"/>
      <c r="AB509" s="122"/>
      <c r="AC509" s="122"/>
      <c r="AD509" s="9">
        <f t="shared" si="445"/>
        <v>45.9</v>
      </c>
      <c r="AE509" s="9">
        <f t="shared" si="446"/>
        <v>2123927.4900000002</v>
      </c>
      <c r="AF509" s="9">
        <f t="shared" si="447"/>
        <v>0</v>
      </c>
      <c r="AG509" s="9">
        <f t="shared" si="448"/>
        <v>0</v>
      </c>
      <c r="AH509" s="122"/>
      <c r="AI509" s="122"/>
      <c r="AJ509" s="122"/>
      <c r="AK509" s="122"/>
      <c r="AL509" s="122"/>
      <c r="AM509" s="125"/>
      <c r="AN509" s="122"/>
      <c r="AO509" s="122"/>
      <c r="AP509" s="122"/>
      <c r="AQ509" s="122"/>
      <c r="AR509" s="122"/>
      <c r="AS509" s="122"/>
      <c r="AT509" s="3"/>
    </row>
    <row r="510" spans="1:46" hidden="1" x14ac:dyDescent="0.25">
      <c r="A510" s="122"/>
      <c r="B510" s="74" t="s">
        <v>18</v>
      </c>
      <c r="C510" s="6" t="s">
        <v>20</v>
      </c>
      <c r="D510" s="122"/>
      <c r="E510" s="28"/>
      <c r="F510" s="31"/>
      <c r="G510" s="28"/>
      <c r="H510" s="31"/>
      <c r="I510" s="35">
        <v>2</v>
      </c>
      <c r="J510" s="43">
        <v>1</v>
      </c>
      <c r="K510" s="123">
        <v>2</v>
      </c>
      <c r="L510" s="9">
        <v>36.4</v>
      </c>
      <c r="M510" s="15">
        <v>34038</v>
      </c>
      <c r="N510" s="50">
        <v>46272.93</v>
      </c>
      <c r="O510" s="102">
        <f>Проценты!$C$6</f>
        <v>0.99000000000800004</v>
      </c>
      <c r="P510" s="105">
        <f>Проценты!$C$7</f>
        <v>9.9999999920001807E-3</v>
      </c>
      <c r="Q510" s="18">
        <f t="shared" si="441"/>
        <v>1684334.65</v>
      </c>
      <c r="R510" s="18">
        <f t="shared" si="442"/>
        <v>1226593.3700000001</v>
      </c>
      <c r="S510" s="18">
        <f t="shared" si="443"/>
        <v>12389.83</v>
      </c>
      <c r="T510" s="18">
        <f t="shared" si="444"/>
        <v>445351.45</v>
      </c>
      <c r="U510" s="51">
        <v>0</v>
      </c>
      <c r="V510" s="10">
        <v>44561</v>
      </c>
      <c r="W510" s="122" t="s">
        <v>63</v>
      </c>
      <c r="X510" s="122"/>
      <c r="Y510" s="122"/>
      <c r="Z510" s="122"/>
      <c r="AA510" s="122"/>
      <c r="AB510" s="122"/>
      <c r="AC510" s="122"/>
      <c r="AD510" s="9">
        <f t="shared" si="445"/>
        <v>36.4</v>
      </c>
      <c r="AE510" s="9">
        <f t="shared" si="446"/>
        <v>1684334.65</v>
      </c>
      <c r="AF510" s="9">
        <f t="shared" si="447"/>
        <v>0</v>
      </c>
      <c r="AG510" s="9">
        <f t="shared" si="448"/>
        <v>0</v>
      </c>
      <c r="AH510" s="122"/>
      <c r="AI510" s="122"/>
      <c r="AJ510" s="122"/>
      <c r="AK510" s="122"/>
      <c r="AL510" s="122"/>
      <c r="AM510" s="125"/>
      <c r="AN510" s="122"/>
      <c r="AO510" s="122"/>
      <c r="AP510" s="122"/>
      <c r="AQ510" s="122"/>
      <c r="AR510" s="122"/>
      <c r="AS510" s="122"/>
      <c r="AT510" s="3"/>
    </row>
    <row r="511" spans="1:46" hidden="1" x14ac:dyDescent="0.25">
      <c r="A511" s="122"/>
      <c r="B511" s="74" t="s">
        <v>19</v>
      </c>
      <c r="C511" s="6" t="s">
        <v>20</v>
      </c>
      <c r="D511" s="122"/>
      <c r="E511" s="28"/>
      <c r="F511" s="31"/>
      <c r="G511" s="28"/>
      <c r="H511" s="31"/>
      <c r="I511" s="35">
        <v>5</v>
      </c>
      <c r="J511" s="43">
        <v>1</v>
      </c>
      <c r="K511" s="123">
        <v>2</v>
      </c>
      <c r="L511" s="9">
        <v>45.9</v>
      </c>
      <c r="M511" s="15">
        <v>34038</v>
      </c>
      <c r="N511" s="50">
        <v>46272.93</v>
      </c>
      <c r="O511" s="102">
        <f>Проценты!$C$6</f>
        <v>0.99000000000800004</v>
      </c>
      <c r="P511" s="105">
        <f>Проценты!$C$7</f>
        <v>9.9999999920001807E-3</v>
      </c>
      <c r="Q511" s="18">
        <f t="shared" si="441"/>
        <v>2123927.4900000002</v>
      </c>
      <c r="R511" s="18">
        <f t="shared" si="442"/>
        <v>1546720.76</v>
      </c>
      <c r="S511" s="18">
        <f t="shared" si="443"/>
        <v>15623.44</v>
      </c>
      <c r="T511" s="18">
        <f t="shared" si="444"/>
        <v>561583.29</v>
      </c>
      <c r="U511" s="51">
        <v>0</v>
      </c>
      <c r="V511" s="10">
        <v>44561</v>
      </c>
      <c r="W511" s="122" t="s">
        <v>63</v>
      </c>
      <c r="X511" s="122"/>
      <c r="Y511" s="122"/>
      <c r="Z511" s="122"/>
      <c r="AA511" s="122"/>
      <c r="AB511" s="122"/>
      <c r="AC511" s="122"/>
      <c r="AD511" s="9">
        <f t="shared" si="445"/>
        <v>45.9</v>
      </c>
      <c r="AE511" s="9">
        <f t="shared" si="446"/>
        <v>2123927.4900000002</v>
      </c>
      <c r="AF511" s="9">
        <f t="shared" si="447"/>
        <v>0</v>
      </c>
      <c r="AG511" s="9">
        <f t="shared" si="448"/>
        <v>0</v>
      </c>
      <c r="AH511" s="122"/>
      <c r="AI511" s="122"/>
      <c r="AJ511" s="122"/>
      <c r="AK511" s="122"/>
      <c r="AL511" s="122"/>
      <c r="AM511" s="125"/>
      <c r="AN511" s="122"/>
      <c r="AO511" s="122"/>
      <c r="AP511" s="122"/>
      <c r="AQ511" s="122"/>
      <c r="AR511" s="122"/>
      <c r="AS511" s="122"/>
      <c r="AT511" s="3"/>
    </row>
    <row r="512" spans="1:46" hidden="1" x14ac:dyDescent="0.25">
      <c r="A512" s="122"/>
      <c r="B512" s="74" t="s">
        <v>22</v>
      </c>
      <c r="C512" s="6" t="s">
        <v>20</v>
      </c>
      <c r="D512" s="122"/>
      <c r="E512" s="28"/>
      <c r="F512" s="31"/>
      <c r="G512" s="28"/>
      <c r="H512" s="31"/>
      <c r="I512" s="35">
        <v>5</v>
      </c>
      <c r="J512" s="43">
        <v>1</v>
      </c>
      <c r="K512" s="123">
        <v>2</v>
      </c>
      <c r="L512" s="9">
        <v>45.5</v>
      </c>
      <c r="M512" s="15">
        <v>34038</v>
      </c>
      <c r="N512" s="50">
        <v>46272.93</v>
      </c>
      <c r="O512" s="102">
        <f>Проценты!$C$6</f>
        <v>0.99000000000800004</v>
      </c>
      <c r="P512" s="105">
        <f>Проценты!$C$7</f>
        <v>9.9999999920001807E-3</v>
      </c>
      <c r="Q512" s="18">
        <f t="shared" si="441"/>
        <v>2105418.3199999998</v>
      </c>
      <c r="R512" s="18">
        <f t="shared" si="442"/>
        <v>1533241.71</v>
      </c>
      <c r="S512" s="18">
        <f t="shared" si="443"/>
        <v>15487.29</v>
      </c>
      <c r="T512" s="18">
        <f t="shared" si="444"/>
        <v>556689.31999999995</v>
      </c>
      <c r="U512" s="51">
        <v>0</v>
      </c>
      <c r="V512" s="10">
        <v>44561</v>
      </c>
      <c r="W512" s="122" t="s">
        <v>63</v>
      </c>
      <c r="X512" s="122"/>
      <c r="Y512" s="122"/>
      <c r="Z512" s="122"/>
      <c r="AA512" s="122"/>
      <c r="AB512" s="122"/>
      <c r="AC512" s="122"/>
      <c r="AD512" s="9">
        <f t="shared" si="445"/>
        <v>45.5</v>
      </c>
      <c r="AE512" s="9">
        <f t="shared" si="446"/>
        <v>2105418.3199999998</v>
      </c>
      <c r="AF512" s="9">
        <f t="shared" si="447"/>
        <v>0</v>
      </c>
      <c r="AG512" s="9">
        <f t="shared" si="448"/>
        <v>0</v>
      </c>
      <c r="AH512" s="122"/>
      <c r="AI512" s="122"/>
      <c r="AJ512" s="122"/>
      <c r="AK512" s="122"/>
      <c r="AL512" s="122"/>
      <c r="AM512" s="125"/>
      <c r="AN512" s="122"/>
      <c r="AO512" s="122"/>
      <c r="AP512" s="122"/>
      <c r="AQ512" s="122"/>
      <c r="AR512" s="122"/>
      <c r="AS512" s="122"/>
      <c r="AT512" s="3"/>
    </row>
    <row r="513" spans="1:46" hidden="1" x14ac:dyDescent="0.25">
      <c r="A513" s="122"/>
      <c r="B513" s="74" t="s">
        <v>23</v>
      </c>
      <c r="C513" s="6" t="s">
        <v>20</v>
      </c>
      <c r="D513" s="122"/>
      <c r="E513" s="28"/>
      <c r="F513" s="31"/>
      <c r="G513" s="28"/>
      <c r="H513" s="31"/>
      <c r="I513" s="35">
        <v>1</v>
      </c>
      <c r="J513" s="43">
        <v>1</v>
      </c>
      <c r="K513" s="123">
        <v>2</v>
      </c>
      <c r="L513" s="9">
        <v>35.5</v>
      </c>
      <c r="M513" s="15">
        <v>34038</v>
      </c>
      <c r="N513" s="50">
        <v>46272.93</v>
      </c>
      <c r="O513" s="102">
        <f>Проценты!$C$6</f>
        <v>0.99000000000800004</v>
      </c>
      <c r="P513" s="105">
        <f>Проценты!$C$7</f>
        <v>9.9999999920001807E-3</v>
      </c>
      <c r="Q513" s="18">
        <f t="shared" si="441"/>
        <v>1642689.02</v>
      </c>
      <c r="R513" s="18">
        <f t="shared" si="442"/>
        <v>1196265.51</v>
      </c>
      <c r="S513" s="18">
        <f t="shared" si="443"/>
        <v>12083.49</v>
      </c>
      <c r="T513" s="18">
        <f t="shared" si="444"/>
        <v>434340.02</v>
      </c>
      <c r="U513" s="51">
        <v>0</v>
      </c>
      <c r="V513" s="10">
        <v>44561</v>
      </c>
      <c r="W513" s="122" t="s">
        <v>63</v>
      </c>
      <c r="X513" s="122"/>
      <c r="Y513" s="122"/>
      <c r="Z513" s="122"/>
      <c r="AA513" s="122"/>
      <c r="AB513" s="122"/>
      <c r="AC513" s="122"/>
      <c r="AD513" s="9">
        <f t="shared" si="445"/>
        <v>35.5</v>
      </c>
      <c r="AE513" s="9">
        <f t="shared" si="446"/>
        <v>1642689.02</v>
      </c>
      <c r="AF513" s="9">
        <f t="shared" si="447"/>
        <v>0</v>
      </c>
      <c r="AG513" s="9">
        <f t="shared" si="448"/>
        <v>0</v>
      </c>
      <c r="AH513" s="122"/>
      <c r="AI513" s="122"/>
      <c r="AJ513" s="122"/>
      <c r="AK513" s="122"/>
      <c r="AL513" s="122"/>
      <c r="AM513" s="125"/>
      <c r="AN513" s="122"/>
      <c r="AO513" s="122"/>
      <c r="AP513" s="122"/>
      <c r="AQ513" s="122"/>
      <c r="AR513" s="122"/>
      <c r="AS513" s="122"/>
      <c r="AT513" s="3"/>
    </row>
    <row r="514" spans="1:46" hidden="1" x14ac:dyDescent="0.25">
      <c r="A514" s="122"/>
      <c r="B514" s="74" t="s">
        <v>25</v>
      </c>
      <c r="C514" s="6" t="s">
        <v>20</v>
      </c>
      <c r="D514" s="122"/>
      <c r="E514" s="28"/>
      <c r="F514" s="31"/>
      <c r="G514" s="28"/>
      <c r="H514" s="31"/>
      <c r="I514" s="35">
        <v>1</v>
      </c>
      <c r="J514" s="43">
        <v>1</v>
      </c>
      <c r="K514" s="123">
        <v>2</v>
      </c>
      <c r="L514" s="9">
        <v>45.3</v>
      </c>
      <c r="M514" s="15">
        <v>34038</v>
      </c>
      <c r="N514" s="50">
        <v>46272.93</v>
      </c>
      <c r="O514" s="102">
        <f>Проценты!$C$6</f>
        <v>0.99000000000800004</v>
      </c>
      <c r="P514" s="105">
        <f>Проценты!$C$7</f>
        <v>9.9999999920001807E-3</v>
      </c>
      <c r="Q514" s="18">
        <f t="shared" si="441"/>
        <v>2096163.73</v>
      </c>
      <c r="R514" s="18">
        <f t="shared" si="442"/>
        <v>1526502.19</v>
      </c>
      <c r="S514" s="18">
        <f t="shared" si="443"/>
        <v>15419.21</v>
      </c>
      <c r="T514" s="18">
        <f t="shared" si="444"/>
        <v>554242.32999999996</v>
      </c>
      <c r="U514" s="51">
        <v>0</v>
      </c>
      <c r="V514" s="10">
        <v>44561</v>
      </c>
      <c r="W514" s="122" t="s">
        <v>63</v>
      </c>
      <c r="X514" s="122"/>
      <c r="Y514" s="122"/>
      <c r="Z514" s="122"/>
      <c r="AA514" s="122"/>
      <c r="AB514" s="122"/>
      <c r="AC514" s="122"/>
      <c r="AD514" s="9">
        <f t="shared" si="445"/>
        <v>45.3</v>
      </c>
      <c r="AE514" s="9">
        <f t="shared" si="446"/>
        <v>2096163.73</v>
      </c>
      <c r="AF514" s="9">
        <f t="shared" si="447"/>
        <v>0</v>
      </c>
      <c r="AG514" s="9">
        <f t="shared" si="448"/>
        <v>0</v>
      </c>
      <c r="AH514" s="122"/>
      <c r="AI514" s="122"/>
      <c r="AJ514" s="122"/>
      <c r="AK514" s="122"/>
      <c r="AL514" s="122"/>
      <c r="AM514" s="125"/>
      <c r="AN514" s="122"/>
      <c r="AO514" s="122"/>
      <c r="AP514" s="122"/>
      <c r="AQ514" s="122"/>
      <c r="AR514" s="122"/>
      <c r="AS514" s="122"/>
      <c r="AT514" s="3"/>
    </row>
    <row r="515" spans="1:46" hidden="1" x14ac:dyDescent="0.25">
      <c r="A515" s="122"/>
      <c r="B515" s="74" t="s">
        <v>49</v>
      </c>
      <c r="C515" s="6" t="s">
        <v>20</v>
      </c>
      <c r="D515" s="122"/>
      <c r="E515" s="28"/>
      <c r="F515" s="31"/>
      <c r="G515" s="28"/>
      <c r="H515" s="31"/>
      <c r="I515" s="35">
        <v>1</v>
      </c>
      <c r="J515" s="43">
        <v>1</v>
      </c>
      <c r="K515" s="123">
        <v>2</v>
      </c>
      <c r="L515" s="9">
        <v>46.5</v>
      </c>
      <c r="M515" s="15">
        <v>34038</v>
      </c>
      <c r="N515" s="50">
        <v>46272.93</v>
      </c>
      <c r="O515" s="102">
        <f>Проценты!$C$6</f>
        <v>0.99000000000800004</v>
      </c>
      <c r="P515" s="105">
        <f>Проценты!$C$7</f>
        <v>9.9999999920001807E-3</v>
      </c>
      <c r="Q515" s="18">
        <f t="shared" si="441"/>
        <v>2151691.25</v>
      </c>
      <c r="R515" s="18">
        <f t="shared" si="442"/>
        <v>1566939.33</v>
      </c>
      <c r="S515" s="18">
        <f t="shared" si="443"/>
        <v>15827.67</v>
      </c>
      <c r="T515" s="18">
        <f t="shared" si="444"/>
        <v>568924.25</v>
      </c>
      <c r="U515" s="51">
        <v>0</v>
      </c>
      <c r="V515" s="10">
        <v>44561</v>
      </c>
      <c r="W515" s="122" t="s">
        <v>63</v>
      </c>
      <c r="X515" s="122"/>
      <c r="Y515" s="122"/>
      <c r="Z515" s="122"/>
      <c r="AA515" s="122"/>
      <c r="AB515" s="122"/>
      <c r="AC515" s="122"/>
      <c r="AD515" s="9">
        <f t="shared" si="445"/>
        <v>46.5</v>
      </c>
      <c r="AE515" s="9">
        <f t="shared" si="446"/>
        <v>2151691.25</v>
      </c>
      <c r="AF515" s="9">
        <f t="shared" si="447"/>
        <v>0</v>
      </c>
      <c r="AG515" s="9">
        <f t="shared" si="448"/>
        <v>0</v>
      </c>
      <c r="AH515" s="122"/>
      <c r="AI515" s="122"/>
      <c r="AJ515" s="122"/>
      <c r="AK515" s="122"/>
      <c r="AL515" s="122"/>
      <c r="AM515" s="125"/>
      <c r="AN515" s="122"/>
      <c r="AO515" s="122"/>
      <c r="AP515" s="122"/>
      <c r="AQ515" s="122"/>
      <c r="AR515" s="122"/>
      <c r="AS515" s="122"/>
      <c r="AT515" s="3"/>
    </row>
    <row r="516" spans="1:46" hidden="1" x14ac:dyDescent="0.25">
      <c r="A516" s="122"/>
      <c r="B516" s="74" t="s">
        <v>26</v>
      </c>
      <c r="C516" s="6" t="s">
        <v>20</v>
      </c>
      <c r="D516" s="122"/>
      <c r="E516" s="28"/>
      <c r="F516" s="31"/>
      <c r="G516" s="28"/>
      <c r="H516" s="31"/>
      <c r="I516" s="35">
        <v>4</v>
      </c>
      <c r="J516" s="43">
        <v>1</v>
      </c>
      <c r="K516" s="123">
        <v>2</v>
      </c>
      <c r="L516" s="9">
        <v>36.4</v>
      </c>
      <c r="M516" s="15">
        <v>34038</v>
      </c>
      <c r="N516" s="50">
        <v>46272.93</v>
      </c>
      <c r="O516" s="102">
        <f>Проценты!$C$6</f>
        <v>0.99000000000800004</v>
      </c>
      <c r="P516" s="105">
        <f>Проценты!$C$7</f>
        <v>9.9999999920001807E-3</v>
      </c>
      <c r="Q516" s="18">
        <f t="shared" si="441"/>
        <v>1684334.65</v>
      </c>
      <c r="R516" s="18">
        <f t="shared" si="442"/>
        <v>1226593.3700000001</v>
      </c>
      <c r="S516" s="18">
        <f t="shared" si="443"/>
        <v>12389.83</v>
      </c>
      <c r="T516" s="18">
        <f t="shared" si="444"/>
        <v>445351.45</v>
      </c>
      <c r="U516" s="51">
        <v>0</v>
      </c>
      <c r="V516" s="10">
        <v>44561</v>
      </c>
      <c r="W516" s="122" t="s">
        <v>63</v>
      </c>
      <c r="X516" s="122"/>
      <c r="Y516" s="122"/>
      <c r="Z516" s="122"/>
      <c r="AA516" s="122"/>
      <c r="AB516" s="122"/>
      <c r="AC516" s="122"/>
      <c r="AD516" s="9">
        <f t="shared" si="445"/>
        <v>36.4</v>
      </c>
      <c r="AE516" s="9">
        <f t="shared" si="446"/>
        <v>1684334.65</v>
      </c>
      <c r="AF516" s="9">
        <f t="shared" si="447"/>
        <v>0</v>
      </c>
      <c r="AG516" s="9">
        <f t="shared" si="448"/>
        <v>0</v>
      </c>
      <c r="AH516" s="122"/>
      <c r="AI516" s="122"/>
      <c r="AJ516" s="122"/>
      <c r="AK516" s="122"/>
      <c r="AL516" s="122"/>
      <c r="AM516" s="125"/>
      <c r="AN516" s="122"/>
      <c r="AO516" s="122"/>
      <c r="AP516" s="122"/>
      <c r="AQ516" s="122"/>
      <c r="AR516" s="122"/>
      <c r="AS516" s="122"/>
      <c r="AT516" s="3"/>
    </row>
    <row r="517" spans="1:46" hidden="1" x14ac:dyDescent="0.25">
      <c r="A517" s="122"/>
      <c r="B517" s="74" t="s">
        <v>50</v>
      </c>
      <c r="C517" s="6" t="s">
        <v>20</v>
      </c>
      <c r="D517" s="122"/>
      <c r="E517" s="28"/>
      <c r="F517" s="31"/>
      <c r="G517" s="28"/>
      <c r="H517" s="31"/>
      <c r="I517" s="35">
        <v>1</v>
      </c>
      <c r="J517" s="43">
        <v>1</v>
      </c>
      <c r="K517" s="123">
        <v>2</v>
      </c>
      <c r="L517" s="9">
        <v>44.7</v>
      </c>
      <c r="M517" s="15">
        <v>34038</v>
      </c>
      <c r="N517" s="50">
        <v>46272.93</v>
      </c>
      <c r="O517" s="102">
        <f>Проценты!$C$6</f>
        <v>0.99000000000800004</v>
      </c>
      <c r="P517" s="105">
        <f>Проценты!$C$7</f>
        <v>9.9999999920001807E-3</v>
      </c>
      <c r="Q517" s="18">
        <f t="shared" si="441"/>
        <v>2068399.97</v>
      </c>
      <c r="R517" s="18">
        <f t="shared" si="442"/>
        <v>1506283.61</v>
      </c>
      <c r="S517" s="18">
        <f t="shared" si="443"/>
        <v>15214.99</v>
      </c>
      <c r="T517" s="18">
        <f t="shared" si="444"/>
        <v>546901.37</v>
      </c>
      <c r="U517" s="51">
        <v>0</v>
      </c>
      <c r="V517" s="10">
        <v>44561</v>
      </c>
      <c r="W517" s="122" t="s">
        <v>63</v>
      </c>
      <c r="X517" s="122"/>
      <c r="Y517" s="122"/>
      <c r="Z517" s="122"/>
      <c r="AA517" s="122"/>
      <c r="AB517" s="122"/>
      <c r="AC517" s="122"/>
      <c r="AD517" s="9">
        <f t="shared" si="445"/>
        <v>44.7</v>
      </c>
      <c r="AE517" s="9">
        <f t="shared" si="446"/>
        <v>2068399.97</v>
      </c>
      <c r="AF517" s="9">
        <f t="shared" si="447"/>
        <v>0</v>
      </c>
      <c r="AG517" s="9">
        <f t="shared" si="448"/>
        <v>0</v>
      </c>
      <c r="AH517" s="122"/>
      <c r="AI517" s="122"/>
      <c r="AJ517" s="122"/>
      <c r="AK517" s="122"/>
      <c r="AL517" s="122"/>
      <c r="AM517" s="125"/>
      <c r="AN517" s="122"/>
      <c r="AO517" s="122"/>
      <c r="AP517" s="122"/>
      <c r="AQ517" s="122"/>
      <c r="AR517" s="122"/>
      <c r="AS517" s="122"/>
      <c r="AT517" s="3"/>
    </row>
    <row r="518" spans="1:46" x14ac:dyDescent="0.25">
      <c r="A518" s="122">
        <v>16</v>
      </c>
      <c r="B518" s="77" t="s">
        <v>180</v>
      </c>
      <c r="C518" s="122"/>
      <c r="D518" s="122"/>
      <c r="E518" s="45">
        <v>14</v>
      </c>
      <c r="F518" s="29">
        <v>304.10000000000002</v>
      </c>
      <c r="G518" s="123">
        <v>3</v>
      </c>
      <c r="H518" s="122">
        <v>97</v>
      </c>
      <c r="I518" s="29">
        <f>SUM(I519:I535)</f>
        <v>38</v>
      </c>
      <c r="J518" s="29">
        <f t="shared" ref="J518:L518" si="449">SUM(J519:J535)</f>
        <v>17</v>
      </c>
      <c r="K518" s="29">
        <f t="shared" si="449"/>
        <v>11</v>
      </c>
      <c r="L518" s="78">
        <f t="shared" si="449"/>
        <v>370</v>
      </c>
      <c r="M518" s="15">
        <v>34038</v>
      </c>
      <c r="N518" s="50">
        <v>46272.93</v>
      </c>
      <c r="O518" s="102">
        <f>Проценты!$C$6</f>
        <v>0.99000000000800004</v>
      </c>
      <c r="P518" s="105">
        <f>Проценты!$C$7</f>
        <v>9.9999999920001807E-3</v>
      </c>
      <c r="Q518" s="31">
        <f t="shared" ref="Q518" si="450">SUM(Q519:Q535)</f>
        <v>17120984.100000001</v>
      </c>
      <c r="R518" s="31">
        <f t="shared" ref="R518" si="451">SUM(R519:R535)</f>
        <v>12468119.4</v>
      </c>
      <c r="S518" s="31">
        <f t="shared" ref="S518" si="452">SUM(S519:S535)</f>
        <v>125940.6</v>
      </c>
      <c r="T518" s="31">
        <f t="shared" ref="T518" si="453">SUM(T519:T535)</f>
        <v>4526924.0999999996</v>
      </c>
      <c r="U518" s="31">
        <f t="shared" ref="U518" si="454">SUM(U519:U535)</f>
        <v>0</v>
      </c>
      <c r="V518" s="10">
        <v>44561</v>
      </c>
      <c r="W518" s="122"/>
      <c r="X518" s="122"/>
      <c r="Y518" s="122"/>
      <c r="Z518" s="122"/>
      <c r="AA518" s="122"/>
      <c r="AB518" s="122"/>
      <c r="AC518" s="122"/>
      <c r="AD518" s="47">
        <f t="shared" ref="AD518:AP518" si="455">SUM(AD519:AD532)</f>
        <v>161.5</v>
      </c>
      <c r="AE518" s="47">
        <f t="shared" si="455"/>
        <v>7473078.2000000002</v>
      </c>
      <c r="AF518" s="47">
        <f t="shared" si="455"/>
        <v>0</v>
      </c>
      <c r="AG518" s="47">
        <f t="shared" si="455"/>
        <v>0</v>
      </c>
      <c r="AH518" s="46">
        <f t="shared" si="455"/>
        <v>0</v>
      </c>
      <c r="AI518" s="46">
        <f t="shared" si="455"/>
        <v>0</v>
      </c>
      <c r="AJ518" s="46">
        <f t="shared" si="455"/>
        <v>0</v>
      </c>
      <c r="AK518" s="46">
        <f t="shared" si="455"/>
        <v>0</v>
      </c>
      <c r="AL518" s="46">
        <f t="shared" si="455"/>
        <v>0</v>
      </c>
      <c r="AM518" s="46">
        <f t="shared" si="455"/>
        <v>0</v>
      </c>
      <c r="AN518" s="46">
        <f t="shared" si="455"/>
        <v>0</v>
      </c>
      <c r="AO518" s="46">
        <f t="shared" si="455"/>
        <v>0</v>
      </c>
      <c r="AP518" s="46">
        <f t="shared" si="455"/>
        <v>0</v>
      </c>
      <c r="AQ518" s="122"/>
      <c r="AR518" s="122"/>
      <c r="AS518" s="122"/>
      <c r="AT518" s="3"/>
    </row>
    <row r="519" spans="1:46" hidden="1" x14ac:dyDescent="0.25">
      <c r="A519" s="122"/>
      <c r="B519" s="74" t="s">
        <v>14</v>
      </c>
      <c r="C519" s="122" t="s">
        <v>20</v>
      </c>
      <c r="D519" s="37"/>
      <c r="E519" s="45"/>
      <c r="F519" s="29"/>
      <c r="G519" s="123"/>
      <c r="H519" s="122"/>
      <c r="I519" s="73">
        <v>2</v>
      </c>
      <c r="J519" s="43">
        <v>1</v>
      </c>
      <c r="K519" s="73">
        <v>4</v>
      </c>
      <c r="L519" s="51">
        <v>68</v>
      </c>
      <c r="M519" s="15">
        <v>34038</v>
      </c>
      <c r="N519" s="50">
        <v>46272.93</v>
      </c>
      <c r="O519" s="102">
        <f>Проценты!$C$6</f>
        <v>0.99000000000800004</v>
      </c>
      <c r="P519" s="105">
        <f>Проценты!$C$7</f>
        <v>9.9999999920001807E-3</v>
      </c>
      <c r="Q519" s="18">
        <f t="shared" ref="Q519:Q532" si="456">L519*N519</f>
        <v>3146559.24</v>
      </c>
      <c r="R519" s="18">
        <f t="shared" ref="R519:R532" si="457">IF(N519&lt;M519,(L519*M519*O519)*N519/M519,L519*M519*O519)</f>
        <v>2291438.16</v>
      </c>
      <c r="S519" s="18">
        <f t="shared" ref="S519:S532" si="458">IF(N519&lt;M519,(L519*M519*P519)*N519/M519,L519*M519*P519)</f>
        <v>23145.84</v>
      </c>
      <c r="T519" s="18">
        <f t="shared" ref="T519:T532" si="459">Q519-R519-S519-U519</f>
        <v>831975.24</v>
      </c>
      <c r="U519" s="51">
        <v>0</v>
      </c>
      <c r="V519" s="10">
        <v>44561</v>
      </c>
      <c r="W519" s="122" t="s">
        <v>63</v>
      </c>
      <c r="X519" s="122"/>
      <c r="Y519" s="122"/>
      <c r="Z519" s="122"/>
      <c r="AA519" s="122"/>
      <c r="AB519" s="122"/>
      <c r="AC519" s="122"/>
      <c r="AD519" s="9">
        <f t="shared" ref="AD519:AD562" si="460">IF(W519&gt;0,L519,0)</f>
        <v>68</v>
      </c>
      <c r="AE519" s="9">
        <f t="shared" ref="AE519:AE532" si="461">IF(W519&gt;0,Q519,0)</f>
        <v>3146559.24</v>
      </c>
      <c r="AF519" s="9">
        <f t="shared" ref="AF519:AF562" si="462">IF(X519&gt;0,L519,0)</f>
        <v>0</v>
      </c>
      <c r="AG519" s="9">
        <f t="shared" ref="AG519:AG532" si="463">IF(X519&gt;0,Q519,0)</f>
        <v>0</v>
      </c>
      <c r="AH519" s="122"/>
      <c r="AI519" s="122"/>
      <c r="AJ519" s="122"/>
      <c r="AK519" s="122"/>
      <c r="AL519" s="122"/>
      <c r="AM519" s="125"/>
      <c r="AN519" s="122"/>
      <c r="AO519" s="122"/>
      <c r="AP519" s="122"/>
      <c r="AQ519" s="122"/>
      <c r="AR519" s="122"/>
      <c r="AS519" s="122"/>
      <c r="AT519" s="3"/>
    </row>
    <row r="520" spans="1:46" hidden="1" x14ac:dyDescent="0.25">
      <c r="A520" s="122"/>
      <c r="B520" s="74" t="s">
        <v>313</v>
      </c>
      <c r="C520" s="122" t="s">
        <v>20</v>
      </c>
      <c r="D520" s="37"/>
      <c r="E520" s="45"/>
      <c r="F520" s="29"/>
      <c r="G520" s="123"/>
      <c r="H520" s="122"/>
      <c r="I520" s="73">
        <v>4</v>
      </c>
      <c r="J520" s="43">
        <v>1</v>
      </c>
      <c r="K520" s="73">
        <v>2</v>
      </c>
      <c r="L520" s="51">
        <v>24.7</v>
      </c>
      <c r="M520" s="15">
        <v>34038</v>
      </c>
      <c r="N520" s="50">
        <v>46272.93</v>
      </c>
      <c r="O520" s="102">
        <f>Проценты!$C$6</f>
        <v>0.99000000000800004</v>
      </c>
      <c r="P520" s="105">
        <f>Проценты!$C$7</f>
        <v>9.9999999920001807E-3</v>
      </c>
      <c r="Q520" s="18">
        <f t="shared" si="456"/>
        <v>1142941.3700000001</v>
      </c>
      <c r="R520" s="18">
        <f t="shared" si="457"/>
        <v>832331.21</v>
      </c>
      <c r="S520" s="18">
        <f t="shared" si="458"/>
        <v>8407.39</v>
      </c>
      <c r="T520" s="18">
        <f t="shared" si="459"/>
        <v>302202.77</v>
      </c>
      <c r="U520" s="51">
        <v>0</v>
      </c>
      <c r="V520" s="10">
        <v>44561</v>
      </c>
      <c r="W520" s="122" t="s">
        <v>63</v>
      </c>
      <c r="X520" s="122"/>
      <c r="Y520" s="122"/>
      <c r="Z520" s="122"/>
      <c r="AA520" s="122"/>
      <c r="AB520" s="122"/>
      <c r="AC520" s="122"/>
      <c r="AD520" s="9">
        <f t="shared" si="460"/>
        <v>24.7</v>
      </c>
      <c r="AE520" s="9">
        <f t="shared" si="461"/>
        <v>1142941.3700000001</v>
      </c>
      <c r="AF520" s="9">
        <f t="shared" si="462"/>
        <v>0</v>
      </c>
      <c r="AG520" s="9">
        <f t="shared" si="463"/>
        <v>0</v>
      </c>
      <c r="AH520" s="122"/>
      <c r="AI520" s="122"/>
      <c r="AJ520" s="122"/>
      <c r="AK520" s="122"/>
      <c r="AL520" s="122"/>
      <c r="AM520" s="125"/>
      <c r="AN520" s="122"/>
      <c r="AO520" s="122"/>
      <c r="AP520" s="122"/>
      <c r="AQ520" s="122"/>
      <c r="AR520" s="122"/>
      <c r="AS520" s="122"/>
      <c r="AT520" s="3"/>
    </row>
    <row r="521" spans="1:46" hidden="1" x14ac:dyDescent="0.25">
      <c r="A521" s="122"/>
      <c r="B521" s="74" t="s">
        <v>314</v>
      </c>
      <c r="C521" s="122"/>
      <c r="D521" s="37"/>
      <c r="E521" s="45"/>
      <c r="F521" s="29"/>
      <c r="G521" s="123"/>
      <c r="H521" s="122"/>
      <c r="I521" s="73">
        <v>1</v>
      </c>
      <c r="J521" s="43">
        <v>1</v>
      </c>
      <c r="K521" s="73"/>
      <c r="L521" s="51">
        <v>17.8</v>
      </c>
      <c r="M521" s="15">
        <v>34038</v>
      </c>
      <c r="N521" s="50">
        <v>46272.93</v>
      </c>
      <c r="O521" s="102">
        <f>Проценты!$C$6</f>
        <v>0.99000000000800004</v>
      </c>
      <c r="P521" s="105">
        <f>Проценты!$C$7</f>
        <v>9.9999999920001807E-3</v>
      </c>
      <c r="Q521" s="18">
        <f t="shared" ref="Q521" si="464">L521*N521</f>
        <v>823658.15</v>
      </c>
      <c r="R521" s="18">
        <f t="shared" ref="R521" si="465">IF(N521&lt;M521,(L521*M521*O521)*N521/M521,L521*M521*O521)</f>
        <v>599817.64</v>
      </c>
      <c r="S521" s="18">
        <f t="shared" ref="S521" si="466">IF(N521&lt;M521,(L521*M521*P521)*N521/M521,L521*M521*P521)</f>
        <v>6058.76</v>
      </c>
      <c r="T521" s="18">
        <f t="shared" ref="T521" si="467">Q521-R521-S521-U521</f>
        <v>217781.75</v>
      </c>
      <c r="U521" s="51">
        <v>0</v>
      </c>
      <c r="V521" s="10">
        <v>44561</v>
      </c>
      <c r="W521" s="122"/>
      <c r="X521" s="122"/>
      <c r="Y521" s="122"/>
      <c r="Z521" s="122"/>
      <c r="AA521" s="122"/>
      <c r="AB521" s="122"/>
      <c r="AC521" s="122"/>
      <c r="AD521" s="9"/>
      <c r="AE521" s="9"/>
      <c r="AF521" s="9"/>
      <c r="AG521" s="9"/>
      <c r="AH521" s="122"/>
      <c r="AI521" s="122"/>
      <c r="AJ521" s="122"/>
      <c r="AK521" s="122"/>
      <c r="AL521" s="122"/>
      <c r="AM521" s="125"/>
      <c r="AN521" s="122"/>
      <c r="AO521" s="122"/>
      <c r="AP521" s="122"/>
      <c r="AQ521" s="122"/>
      <c r="AR521" s="122"/>
      <c r="AS521" s="122"/>
      <c r="AT521" s="3"/>
    </row>
    <row r="522" spans="1:46" hidden="1" x14ac:dyDescent="0.25">
      <c r="A522" s="122"/>
      <c r="B522" s="74" t="s">
        <v>315</v>
      </c>
      <c r="C522" s="122"/>
      <c r="D522" s="37"/>
      <c r="E522" s="45"/>
      <c r="F522" s="29"/>
      <c r="G522" s="123"/>
      <c r="H522" s="122"/>
      <c r="I522" s="73">
        <v>4</v>
      </c>
      <c r="J522" s="43">
        <v>1</v>
      </c>
      <c r="K522" s="73"/>
      <c r="L522" s="51">
        <v>25.7</v>
      </c>
      <c r="M522" s="15">
        <v>34038</v>
      </c>
      <c r="N522" s="50">
        <v>46272.93</v>
      </c>
      <c r="O522" s="102">
        <f>Проценты!$C$6</f>
        <v>0.99000000000800004</v>
      </c>
      <c r="P522" s="105">
        <f>Проценты!$C$7</f>
        <v>9.9999999920001807E-3</v>
      </c>
      <c r="Q522" s="18">
        <f t="shared" ref="Q522" si="468">L522*N522</f>
        <v>1189214.3</v>
      </c>
      <c r="R522" s="18">
        <f t="shared" ref="R522" si="469">IF(N522&lt;M522,(L522*M522*O522)*N522/M522,L522*M522*O522)</f>
        <v>866028.83</v>
      </c>
      <c r="S522" s="18">
        <f t="shared" ref="S522" si="470">IF(N522&lt;M522,(L522*M522*P522)*N522/M522,L522*M522*P522)</f>
        <v>8747.77</v>
      </c>
      <c r="T522" s="18">
        <f t="shared" ref="T522" si="471">Q522-R522-S522-U522</f>
        <v>314437.7</v>
      </c>
      <c r="U522" s="51">
        <v>0</v>
      </c>
      <c r="V522" s="10">
        <v>44561</v>
      </c>
      <c r="W522" s="122"/>
      <c r="X522" s="122"/>
      <c r="Y522" s="122"/>
      <c r="Z522" s="122"/>
      <c r="AA522" s="122"/>
      <c r="AB522" s="122"/>
      <c r="AC522" s="122"/>
      <c r="AD522" s="9"/>
      <c r="AE522" s="9"/>
      <c r="AF522" s="9"/>
      <c r="AG522" s="9"/>
      <c r="AH522" s="122"/>
      <c r="AI522" s="122"/>
      <c r="AJ522" s="122"/>
      <c r="AK522" s="122"/>
      <c r="AL522" s="122"/>
      <c r="AM522" s="125"/>
      <c r="AN522" s="122"/>
      <c r="AO522" s="122"/>
      <c r="AP522" s="122"/>
      <c r="AQ522" s="122"/>
      <c r="AR522" s="122"/>
      <c r="AS522" s="122"/>
      <c r="AT522" s="3"/>
    </row>
    <row r="523" spans="1:46" hidden="1" x14ac:dyDescent="0.25">
      <c r="A523" s="122"/>
      <c r="B523" s="74" t="s">
        <v>312</v>
      </c>
      <c r="C523" s="122" t="s">
        <v>20</v>
      </c>
      <c r="D523" s="37"/>
      <c r="E523" s="45"/>
      <c r="F523" s="29"/>
      <c r="G523" s="123"/>
      <c r="H523" s="122"/>
      <c r="I523" s="73">
        <v>3</v>
      </c>
      <c r="J523" s="43">
        <v>1</v>
      </c>
      <c r="K523" s="73">
        <v>2</v>
      </c>
      <c r="L523" s="51">
        <v>19.3</v>
      </c>
      <c r="M523" s="15">
        <v>34038</v>
      </c>
      <c r="N523" s="50">
        <v>46272.93</v>
      </c>
      <c r="O523" s="102">
        <f>Проценты!$C$6</f>
        <v>0.99000000000800004</v>
      </c>
      <c r="P523" s="105">
        <f>Проценты!$C$7</f>
        <v>9.9999999920001807E-3</v>
      </c>
      <c r="Q523" s="18">
        <f t="shared" si="456"/>
        <v>893067.55</v>
      </c>
      <c r="R523" s="18">
        <f t="shared" si="457"/>
        <v>650364.06999999995</v>
      </c>
      <c r="S523" s="18">
        <f t="shared" si="458"/>
        <v>6569.33</v>
      </c>
      <c r="T523" s="18">
        <f t="shared" si="459"/>
        <v>236134.15</v>
      </c>
      <c r="U523" s="51">
        <v>0</v>
      </c>
      <c r="V523" s="10">
        <v>44561</v>
      </c>
      <c r="W523" s="122" t="s">
        <v>63</v>
      </c>
      <c r="X523" s="122"/>
      <c r="Y523" s="122"/>
      <c r="Z523" s="122"/>
      <c r="AA523" s="122"/>
      <c r="AB523" s="122"/>
      <c r="AC523" s="122"/>
      <c r="AD523" s="9">
        <f t="shared" si="460"/>
        <v>19.3</v>
      </c>
      <c r="AE523" s="9">
        <f t="shared" si="461"/>
        <v>893067.55</v>
      </c>
      <c r="AF523" s="9">
        <f t="shared" si="462"/>
        <v>0</v>
      </c>
      <c r="AG523" s="9">
        <f t="shared" si="463"/>
        <v>0</v>
      </c>
      <c r="AH523" s="122"/>
      <c r="AI523" s="122"/>
      <c r="AJ523" s="122"/>
      <c r="AK523" s="122"/>
      <c r="AL523" s="122"/>
      <c r="AM523" s="125"/>
      <c r="AN523" s="122"/>
      <c r="AO523" s="122"/>
      <c r="AP523" s="122"/>
      <c r="AQ523" s="122"/>
      <c r="AR523" s="122"/>
      <c r="AS523" s="122"/>
      <c r="AT523" s="3"/>
    </row>
    <row r="524" spans="1:46" hidden="1" x14ac:dyDescent="0.25">
      <c r="A524" s="122"/>
      <c r="B524" s="74" t="s">
        <v>316</v>
      </c>
      <c r="C524" s="122"/>
      <c r="D524" s="37"/>
      <c r="E524" s="45"/>
      <c r="F524" s="29"/>
      <c r="G524" s="123"/>
      <c r="H524" s="122"/>
      <c r="I524" s="73">
        <v>4</v>
      </c>
      <c r="J524" s="43">
        <v>1</v>
      </c>
      <c r="K524" s="73"/>
      <c r="L524" s="51">
        <v>27.2</v>
      </c>
      <c r="M524" s="15">
        <v>34038</v>
      </c>
      <c r="N524" s="50">
        <v>46272.93</v>
      </c>
      <c r="O524" s="102">
        <f>Проценты!$C$6</f>
        <v>0.99000000000800004</v>
      </c>
      <c r="P524" s="105">
        <f>Проценты!$C$7</f>
        <v>9.9999999920001807E-3</v>
      </c>
      <c r="Q524" s="18">
        <f t="shared" ref="Q524" si="472">L524*N524</f>
        <v>1258623.7</v>
      </c>
      <c r="R524" s="18">
        <f t="shared" ref="R524" si="473">IF(N524&lt;M524,(L524*M524*O524)*N524/M524,L524*M524*O524)</f>
        <v>916575.26</v>
      </c>
      <c r="S524" s="18">
        <f t="shared" ref="S524" si="474">IF(N524&lt;M524,(L524*M524*P524)*N524/M524,L524*M524*P524)</f>
        <v>9258.34</v>
      </c>
      <c r="T524" s="18">
        <f t="shared" ref="T524" si="475">Q524-R524-S524-U524</f>
        <v>332790.09999999998</v>
      </c>
      <c r="U524" s="51">
        <v>0</v>
      </c>
      <c r="V524" s="10">
        <v>44561</v>
      </c>
      <c r="W524" s="122"/>
      <c r="X524" s="122"/>
      <c r="Y524" s="122"/>
      <c r="Z524" s="122"/>
      <c r="AA524" s="122"/>
      <c r="AB524" s="122"/>
      <c r="AC524" s="122"/>
      <c r="AD524" s="9"/>
      <c r="AE524" s="9"/>
      <c r="AF524" s="9"/>
      <c r="AG524" s="9"/>
      <c r="AH524" s="122"/>
      <c r="AI524" s="122"/>
      <c r="AJ524" s="122"/>
      <c r="AK524" s="122"/>
      <c r="AL524" s="122"/>
      <c r="AM524" s="125"/>
      <c r="AN524" s="122"/>
      <c r="AO524" s="122"/>
      <c r="AP524" s="122"/>
      <c r="AQ524" s="122"/>
      <c r="AR524" s="122"/>
      <c r="AS524" s="122"/>
      <c r="AT524" s="3"/>
    </row>
    <row r="525" spans="1:46" hidden="1" x14ac:dyDescent="0.25">
      <c r="A525" s="122"/>
      <c r="B525" s="74" t="s">
        <v>317</v>
      </c>
      <c r="C525" s="122"/>
      <c r="D525" s="37"/>
      <c r="E525" s="45"/>
      <c r="F525" s="29"/>
      <c r="G525" s="123"/>
      <c r="H525" s="122"/>
      <c r="I525" s="73">
        <v>2</v>
      </c>
      <c r="J525" s="43">
        <v>1</v>
      </c>
      <c r="K525" s="73"/>
      <c r="L525" s="51">
        <v>12.8</v>
      </c>
      <c r="M525" s="15">
        <v>34038</v>
      </c>
      <c r="N525" s="50">
        <v>46272.93</v>
      </c>
      <c r="O525" s="102">
        <f>Проценты!$C$6</f>
        <v>0.99000000000800004</v>
      </c>
      <c r="P525" s="105">
        <f>Проценты!$C$7</f>
        <v>9.9999999920001807E-3</v>
      </c>
      <c r="Q525" s="18">
        <f t="shared" ref="Q525" si="476">L525*N525</f>
        <v>592293.5</v>
      </c>
      <c r="R525" s="18">
        <f t="shared" ref="R525" si="477">IF(N525&lt;M525,(L525*M525*O525)*N525/M525,L525*M525*O525)</f>
        <v>431329.54</v>
      </c>
      <c r="S525" s="18">
        <f t="shared" ref="S525" si="478">IF(N525&lt;M525,(L525*M525*P525)*N525/M525,L525*M525*P525)</f>
        <v>4356.8599999999997</v>
      </c>
      <c r="T525" s="18">
        <f t="shared" ref="T525" si="479">Q525-R525-S525-U525</f>
        <v>156607.1</v>
      </c>
      <c r="U525" s="51">
        <v>0</v>
      </c>
      <c r="V525" s="10">
        <v>44561</v>
      </c>
      <c r="W525" s="122"/>
      <c r="X525" s="122"/>
      <c r="Y525" s="122"/>
      <c r="Z525" s="122"/>
      <c r="AA525" s="122"/>
      <c r="AB525" s="122"/>
      <c r="AC525" s="122"/>
      <c r="AD525" s="9"/>
      <c r="AE525" s="9"/>
      <c r="AF525" s="9"/>
      <c r="AG525" s="9"/>
      <c r="AH525" s="122"/>
      <c r="AI525" s="122"/>
      <c r="AJ525" s="122"/>
      <c r="AK525" s="122"/>
      <c r="AL525" s="122"/>
      <c r="AM525" s="125"/>
      <c r="AN525" s="122"/>
      <c r="AO525" s="122"/>
      <c r="AP525" s="122"/>
      <c r="AQ525" s="122"/>
      <c r="AR525" s="122"/>
      <c r="AS525" s="122"/>
      <c r="AT525" s="3"/>
    </row>
    <row r="526" spans="1:46" hidden="1" x14ac:dyDescent="0.25">
      <c r="A526" s="122"/>
      <c r="B526" s="74" t="s">
        <v>318</v>
      </c>
      <c r="C526" s="122"/>
      <c r="D526" s="37"/>
      <c r="E526" s="45"/>
      <c r="F526" s="29"/>
      <c r="G526" s="123"/>
      <c r="H526" s="122"/>
      <c r="I526" s="73">
        <v>1</v>
      </c>
      <c r="J526" s="43">
        <v>1</v>
      </c>
      <c r="K526" s="73"/>
      <c r="L526" s="51">
        <v>13.3</v>
      </c>
      <c r="M526" s="15">
        <v>34038</v>
      </c>
      <c r="N526" s="50">
        <v>46272.93</v>
      </c>
      <c r="O526" s="102">
        <f>Проценты!$C$6</f>
        <v>0.99000000000800004</v>
      </c>
      <c r="P526" s="105">
        <f>Проценты!$C$7</f>
        <v>9.9999999920001807E-3</v>
      </c>
      <c r="Q526" s="18">
        <f t="shared" ref="Q526" si="480">L526*N526</f>
        <v>615429.97</v>
      </c>
      <c r="R526" s="18">
        <f t="shared" ref="R526" si="481">IF(N526&lt;M526,(L526*M526*O526)*N526/M526,L526*M526*O526)</f>
        <v>448178.35</v>
      </c>
      <c r="S526" s="18">
        <f t="shared" ref="S526" si="482">IF(N526&lt;M526,(L526*M526*P526)*N526/M526,L526*M526*P526)</f>
        <v>4527.05</v>
      </c>
      <c r="T526" s="18">
        <f t="shared" ref="T526" si="483">Q526-R526-S526-U526</f>
        <v>162724.57</v>
      </c>
      <c r="U526" s="51">
        <v>0</v>
      </c>
      <c r="V526" s="10">
        <v>44561</v>
      </c>
      <c r="W526" s="122"/>
      <c r="X526" s="122"/>
      <c r="Y526" s="122"/>
      <c r="Z526" s="122"/>
      <c r="AA526" s="122"/>
      <c r="AB526" s="122"/>
      <c r="AC526" s="122"/>
      <c r="AD526" s="9"/>
      <c r="AE526" s="9"/>
      <c r="AF526" s="9"/>
      <c r="AG526" s="9"/>
      <c r="AH526" s="122"/>
      <c r="AI526" s="122"/>
      <c r="AJ526" s="122"/>
      <c r="AK526" s="122"/>
      <c r="AL526" s="122"/>
      <c r="AM526" s="125"/>
      <c r="AN526" s="122"/>
      <c r="AO526" s="122"/>
      <c r="AP526" s="122"/>
      <c r="AQ526" s="122"/>
      <c r="AR526" s="122"/>
      <c r="AS526" s="122"/>
      <c r="AT526" s="3"/>
    </row>
    <row r="527" spans="1:46" hidden="1" x14ac:dyDescent="0.25">
      <c r="A527" s="122"/>
      <c r="B527" s="74" t="s">
        <v>18</v>
      </c>
      <c r="C527" s="122" t="s">
        <v>20</v>
      </c>
      <c r="D527" s="37"/>
      <c r="E527" s="45"/>
      <c r="F527" s="29"/>
      <c r="G527" s="123"/>
      <c r="H527" s="122"/>
      <c r="I527" s="29">
        <v>1</v>
      </c>
      <c r="J527" s="43">
        <v>1</v>
      </c>
      <c r="K527" s="123">
        <v>1</v>
      </c>
      <c r="L527" s="9">
        <v>17.600000000000001</v>
      </c>
      <c r="M527" s="15">
        <v>34038</v>
      </c>
      <c r="N527" s="50">
        <v>46272.93</v>
      </c>
      <c r="O527" s="102">
        <f>Проценты!$C$6</f>
        <v>0.99000000000800004</v>
      </c>
      <c r="P527" s="105">
        <f>Проценты!$C$7</f>
        <v>9.9999999920001807E-3</v>
      </c>
      <c r="Q527" s="18">
        <f t="shared" si="456"/>
        <v>814403.57</v>
      </c>
      <c r="R527" s="18">
        <f t="shared" si="457"/>
        <v>593078.11</v>
      </c>
      <c r="S527" s="18">
        <f t="shared" si="458"/>
        <v>5990.69</v>
      </c>
      <c r="T527" s="18">
        <f t="shared" si="459"/>
        <v>215334.77</v>
      </c>
      <c r="U527" s="51">
        <v>0</v>
      </c>
      <c r="V527" s="10">
        <v>44561</v>
      </c>
      <c r="W527" s="122" t="s">
        <v>63</v>
      </c>
      <c r="X527" s="122"/>
      <c r="Y527" s="122"/>
      <c r="Z527" s="122"/>
      <c r="AA527" s="122"/>
      <c r="AB527" s="122"/>
      <c r="AC527" s="122"/>
      <c r="AD527" s="9">
        <f t="shared" si="460"/>
        <v>17.600000000000001</v>
      </c>
      <c r="AE527" s="9">
        <f t="shared" si="461"/>
        <v>814403.57</v>
      </c>
      <c r="AF527" s="9">
        <f t="shared" si="462"/>
        <v>0</v>
      </c>
      <c r="AG527" s="9">
        <f t="shared" si="463"/>
        <v>0</v>
      </c>
      <c r="AH527" s="122"/>
      <c r="AI527" s="122"/>
      <c r="AJ527" s="122"/>
      <c r="AK527" s="122"/>
      <c r="AL527" s="122"/>
      <c r="AM527" s="125"/>
      <c r="AN527" s="122"/>
      <c r="AO527" s="122"/>
      <c r="AP527" s="122"/>
      <c r="AQ527" s="122"/>
      <c r="AR527" s="122"/>
      <c r="AS527" s="122"/>
      <c r="AT527" s="3"/>
    </row>
    <row r="528" spans="1:46" hidden="1" x14ac:dyDescent="0.25">
      <c r="A528" s="122"/>
      <c r="B528" s="74" t="s">
        <v>319</v>
      </c>
      <c r="C528" s="122"/>
      <c r="D528" s="37"/>
      <c r="E528" s="45"/>
      <c r="F528" s="29"/>
      <c r="G528" s="123"/>
      <c r="H528" s="122"/>
      <c r="I528" s="29">
        <v>2</v>
      </c>
      <c r="J528" s="43">
        <v>1</v>
      </c>
      <c r="K528" s="123"/>
      <c r="L528" s="9">
        <v>30.9</v>
      </c>
      <c r="M528" s="15">
        <v>34038</v>
      </c>
      <c r="N528" s="50">
        <v>46272.93</v>
      </c>
      <c r="O528" s="102">
        <f>Проценты!$C$6</f>
        <v>0.99000000000800004</v>
      </c>
      <c r="P528" s="105">
        <f>Проценты!$C$7</f>
        <v>9.9999999920001807E-3</v>
      </c>
      <c r="Q528" s="18">
        <f t="shared" ref="Q528" si="484">L528*N528</f>
        <v>1429833.54</v>
      </c>
      <c r="R528" s="18">
        <f t="shared" ref="R528" si="485">IF(N528&lt;M528,(L528*M528*O528)*N528/M528,L528*M528*O528)</f>
        <v>1041256.46</v>
      </c>
      <c r="S528" s="18">
        <f t="shared" ref="S528" si="486">IF(N528&lt;M528,(L528*M528*P528)*N528/M528,L528*M528*P528)</f>
        <v>10517.74</v>
      </c>
      <c r="T528" s="18">
        <f t="shared" ref="T528" si="487">Q528-R528-S528-U528</f>
        <v>378059.34</v>
      </c>
      <c r="U528" s="51">
        <v>0</v>
      </c>
      <c r="V528" s="10">
        <v>44561</v>
      </c>
      <c r="W528" s="122"/>
      <c r="X528" s="122"/>
      <c r="Y528" s="122"/>
      <c r="Z528" s="122"/>
      <c r="AA528" s="122"/>
      <c r="AB528" s="122"/>
      <c r="AC528" s="122"/>
      <c r="AD528" s="9"/>
      <c r="AE528" s="9"/>
      <c r="AF528" s="9"/>
      <c r="AG528" s="9"/>
      <c r="AH528" s="122"/>
      <c r="AI528" s="122"/>
      <c r="AJ528" s="122"/>
      <c r="AK528" s="122"/>
      <c r="AL528" s="122"/>
      <c r="AM528" s="125"/>
      <c r="AN528" s="122"/>
      <c r="AO528" s="122"/>
      <c r="AP528" s="122"/>
      <c r="AQ528" s="122"/>
      <c r="AR528" s="122"/>
      <c r="AS528" s="122"/>
      <c r="AT528" s="3"/>
    </row>
    <row r="529" spans="1:46" hidden="1" x14ac:dyDescent="0.25">
      <c r="A529" s="122"/>
      <c r="B529" s="74" t="s">
        <v>19</v>
      </c>
      <c r="C529" s="122" t="s">
        <v>20</v>
      </c>
      <c r="D529" s="37"/>
      <c r="E529" s="45"/>
      <c r="F529" s="29"/>
      <c r="G529" s="123"/>
      <c r="H529" s="122"/>
      <c r="I529" s="29">
        <v>2</v>
      </c>
      <c r="J529" s="43">
        <v>1</v>
      </c>
      <c r="K529" s="123">
        <v>1</v>
      </c>
      <c r="L529" s="9">
        <v>19</v>
      </c>
      <c r="M529" s="15">
        <v>34038</v>
      </c>
      <c r="N529" s="50">
        <v>46272.93</v>
      </c>
      <c r="O529" s="102">
        <f>Проценты!$C$6</f>
        <v>0.99000000000800004</v>
      </c>
      <c r="P529" s="105">
        <f>Проценты!$C$7</f>
        <v>9.9999999920001807E-3</v>
      </c>
      <c r="Q529" s="18">
        <f t="shared" si="456"/>
        <v>879185.67</v>
      </c>
      <c r="R529" s="18">
        <f t="shared" si="457"/>
        <v>640254.78</v>
      </c>
      <c r="S529" s="18">
        <f t="shared" si="458"/>
        <v>6467.22</v>
      </c>
      <c r="T529" s="18">
        <f t="shared" si="459"/>
        <v>232463.67</v>
      </c>
      <c r="U529" s="51">
        <v>0</v>
      </c>
      <c r="V529" s="10">
        <v>44561</v>
      </c>
      <c r="W529" s="122" t="s">
        <v>63</v>
      </c>
      <c r="X529" s="122"/>
      <c r="Y529" s="122"/>
      <c r="Z529" s="122"/>
      <c r="AA529" s="122"/>
      <c r="AB529" s="122"/>
      <c r="AC529" s="122"/>
      <c r="AD529" s="9">
        <f t="shared" si="460"/>
        <v>19</v>
      </c>
      <c r="AE529" s="9">
        <f t="shared" si="461"/>
        <v>879185.67</v>
      </c>
      <c r="AF529" s="9">
        <f t="shared" si="462"/>
        <v>0</v>
      </c>
      <c r="AG529" s="9">
        <f t="shared" si="463"/>
        <v>0</v>
      </c>
      <c r="AH529" s="122"/>
      <c r="AI529" s="122"/>
      <c r="AJ529" s="122"/>
      <c r="AK529" s="122"/>
      <c r="AL529" s="122"/>
      <c r="AM529" s="125"/>
      <c r="AN529" s="122"/>
      <c r="AO529" s="122"/>
      <c r="AP529" s="122"/>
      <c r="AQ529" s="122"/>
      <c r="AR529" s="122"/>
      <c r="AS529" s="122"/>
      <c r="AT529" s="3"/>
    </row>
    <row r="530" spans="1:46" hidden="1" x14ac:dyDescent="0.25">
      <c r="A530" s="122"/>
      <c r="B530" s="74" t="s">
        <v>320</v>
      </c>
      <c r="C530" s="122"/>
      <c r="D530" s="37"/>
      <c r="E530" s="45"/>
      <c r="F530" s="29"/>
      <c r="G530" s="123"/>
      <c r="H530" s="122"/>
      <c r="I530" s="29">
        <v>3</v>
      </c>
      <c r="J530" s="43">
        <v>1</v>
      </c>
      <c r="K530" s="123"/>
      <c r="L530" s="9">
        <v>13.1</v>
      </c>
      <c r="M530" s="15">
        <v>34038</v>
      </c>
      <c r="N530" s="50">
        <v>46272.93</v>
      </c>
      <c r="O530" s="102">
        <f>Проценты!$C$6</f>
        <v>0.99000000000800004</v>
      </c>
      <c r="P530" s="105">
        <f>Проценты!$C$7</f>
        <v>9.9999999920001807E-3</v>
      </c>
      <c r="Q530" s="18">
        <f t="shared" ref="Q530" si="488">L530*N530</f>
        <v>606175.38</v>
      </c>
      <c r="R530" s="18">
        <f t="shared" ref="R530" si="489">IF(N530&lt;M530,(L530*M530*O530)*N530/M530,L530*M530*O530)</f>
        <v>441438.82</v>
      </c>
      <c r="S530" s="18">
        <f t="shared" ref="S530" si="490">IF(N530&lt;M530,(L530*M530*P530)*N530/M530,L530*M530*P530)</f>
        <v>4458.9799999999996</v>
      </c>
      <c r="T530" s="18">
        <f t="shared" ref="T530" si="491">Q530-R530-S530-U530</f>
        <v>160277.57999999999</v>
      </c>
      <c r="U530" s="51">
        <v>0</v>
      </c>
      <c r="V530" s="10">
        <v>44561</v>
      </c>
      <c r="W530" s="122"/>
      <c r="X530" s="122"/>
      <c r="Y530" s="122"/>
      <c r="Z530" s="122"/>
      <c r="AA530" s="122"/>
      <c r="AB530" s="122"/>
      <c r="AC530" s="122"/>
      <c r="AD530" s="9"/>
      <c r="AE530" s="9"/>
      <c r="AF530" s="9"/>
      <c r="AG530" s="9"/>
      <c r="AH530" s="122"/>
      <c r="AI530" s="122"/>
      <c r="AJ530" s="122"/>
      <c r="AK530" s="122"/>
      <c r="AL530" s="122"/>
      <c r="AM530" s="125"/>
      <c r="AN530" s="122"/>
      <c r="AO530" s="122"/>
      <c r="AP530" s="122"/>
      <c r="AQ530" s="122"/>
      <c r="AR530" s="122"/>
      <c r="AS530" s="122"/>
      <c r="AT530" s="3"/>
    </row>
    <row r="531" spans="1:46" hidden="1" x14ac:dyDescent="0.25">
      <c r="A531" s="122"/>
      <c r="B531" s="74" t="s">
        <v>321</v>
      </c>
      <c r="C531" s="122"/>
      <c r="D531" s="37"/>
      <c r="E531" s="45"/>
      <c r="F531" s="29"/>
      <c r="G531" s="123"/>
      <c r="H531" s="122"/>
      <c r="I531" s="29">
        <v>1</v>
      </c>
      <c r="J531" s="43">
        <v>1</v>
      </c>
      <c r="K531" s="123"/>
      <c r="L531" s="9">
        <v>18.2</v>
      </c>
      <c r="M531" s="15">
        <v>34038</v>
      </c>
      <c r="N531" s="50">
        <v>46272.93</v>
      </c>
      <c r="O531" s="102">
        <f>Проценты!$C$6</f>
        <v>0.99000000000800004</v>
      </c>
      <c r="P531" s="105">
        <f>Проценты!$C$7</f>
        <v>9.9999999920001807E-3</v>
      </c>
      <c r="Q531" s="18">
        <f t="shared" ref="Q531" si="492">L531*N531</f>
        <v>842167.33</v>
      </c>
      <c r="R531" s="18">
        <f t="shared" ref="R531" si="493">IF(N531&lt;M531,(L531*M531*O531)*N531/M531,L531*M531*O531)</f>
        <v>613296.68000000005</v>
      </c>
      <c r="S531" s="18">
        <f t="shared" ref="S531" si="494">IF(N531&lt;M531,(L531*M531*P531)*N531/M531,L531*M531*P531)</f>
        <v>6194.92</v>
      </c>
      <c r="T531" s="18">
        <f t="shared" ref="T531" si="495">Q531-R531-S531-U531</f>
        <v>222675.73</v>
      </c>
      <c r="U531" s="51">
        <v>0</v>
      </c>
      <c r="V531" s="10">
        <v>44561</v>
      </c>
      <c r="W531" s="122"/>
      <c r="X531" s="122"/>
      <c r="Y531" s="122"/>
      <c r="Z531" s="122"/>
      <c r="AA531" s="122"/>
      <c r="AB531" s="122"/>
      <c r="AC531" s="122"/>
      <c r="AD531" s="9"/>
      <c r="AE531" s="9"/>
      <c r="AF531" s="9"/>
      <c r="AG531" s="9"/>
      <c r="AH531" s="122"/>
      <c r="AI531" s="122"/>
      <c r="AJ531" s="122"/>
      <c r="AK531" s="122"/>
      <c r="AL531" s="122"/>
      <c r="AM531" s="125"/>
      <c r="AN531" s="122"/>
      <c r="AO531" s="122"/>
      <c r="AP531" s="122"/>
      <c r="AQ531" s="122"/>
      <c r="AR531" s="122"/>
      <c r="AS531" s="122"/>
      <c r="AT531" s="3"/>
    </row>
    <row r="532" spans="1:46" hidden="1" x14ac:dyDescent="0.25">
      <c r="A532" s="122"/>
      <c r="B532" s="74" t="s">
        <v>322</v>
      </c>
      <c r="C532" s="122" t="s">
        <v>20</v>
      </c>
      <c r="D532" s="37"/>
      <c r="E532" s="45"/>
      <c r="F532" s="29"/>
      <c r="G532" s="123"/>
      <c r="H532" s="122"/>
      <c r="I532" s="29">
        <v>2</v>
      </c>
      <c r="J532" s="43">
        <v>1</v>
      </c>
      <c r="K532" s="123">
        <v>1</v>
      </c>
      <c r="L532" s="9">
        <v>12.9</v>
      </c>
      <c r="M532" s="15">
        <v>34038</v>
      </c>
      <c r="N532" s="50">
        <v>46272.93</v>
      </c>
      <c r="O532" s="102">
        <f>Проценты!$C$6</f>
        <v>0.99000000000800004</v>
      </c>
      <c r="P532" s="105">
        <f>Проценты!$C$7</f>
        <v>9.9999999920001807E-3</v>
      </c>
      <c r="Q532" s="18">
        <f t="shared" si="456"/>
        <v>596920.80000000005</v>
      </c>
      <c r="R532" s="18">
        <f t="shared" si="457"/>
        <v>434699.3</v>
      </c>
      <c r="S532" s="18">
        <f t="shared" si="458"/>
        <v>4390.8999999999996</v>
      </c>
      <c r="T532" s="18">
        <f t="shared" si="459"/>
        <v>157830.6</v>
      </c>
      <c r="U532" s="51">
        <v>0</v>
      </c>
      <c r="V532" s="10">
        <v>44561</v>
      </c>
      <c r="W532" s="122" t="s">
        <v>63</v>
      </c>
      <c r="X532" s="122"/>
      <c r="Y532" s="122"/>
      <c r="Z532" s="122"/>
      <c r="AA532" s="122"/>
      <c r="AB532" s="122"/>
      <c r="AC532" s="122"/>
      <c r="AD532" s="9">
        <f t="shared" si="460"/>
        <v>12.9</v>
      </c>
      <c r="AE532" s="9">
        <f t="shared" si="461"/>
        <v>596920.80000000005</v>
      </c>
      <c r="AF532" s="9">
        <f t="shared" si="462"/>
        <v>0</v>
      </c>
      <c r="AG532" s="9">
        <f t="shared" si="463"/>
        <v>0</v>
      </c>
      <c r="AH532" s="122"/>
      <c r="AI532" s="122"/>
      <c r="AJ532" s="122"/>
      <c r="AK532" s="122"/>
      <c r="AL532" s="122"/>
      <c r="AM532" s="125"/>
      <c r="AN532" s="122"/>
      <c r="AO532" s="122"/>
      <c r="AP532" s="122"/>
      <c r="AQ532" s="122"/>
      <c r="AR532" s="122"/>
      <c r="AS532" s="122"/>
      <c r="AT532" s="3"/>
    </row>
    <row r="533" spans="1:46" hidden="1" x14ac:dyDescent="0.25">
      <c r="A533" s="122"/>
      <c r="B533" s="74" t="s">
        <v>324</v>
      </c>
      <c r="C533" s="122"/>
      <c r="D533" s="37"/>
      <c r="E533" s="45"/>
      <c r="F533" s="29"/>
      <c r="G533" s="123"/>
      <c r="H533" s="122"/>
      <c r="I533" s="29">
        <v>3</v>
      </c>
      <c r="J533" s="43">
        <v>1</v>
      </c>
      <c r="K533" s="123"/>
      <c r="L533" s="9">
        <v>18.8</v>
      </c>
      <c r="M533" s="15">
        <v>34038</v>
      </c>
      <c r="N533" s="50">
        <v>46272.93</v>
      </c>
      <c r="O533" s="102">
        <f>Проценты!$C$6</f>
        <v>0.99000000000800004</v>
      </c>
      <c r="P533" s="105">
        <f>Проценты!$C$7</f>
        <v>9.9999999920001807E-3</v>
      </c>
      <c r="Q533" s="18">
        <f t="shared" ref="Q533:Q535" si="496">L533*N533</f>
        <v>869931.08</v>
      </c>
      <c r="R533" s="18">
        <f t="shared" ref="R533:R535" si="497">IF(N533&lt;M533,(L533*M533*O533)*N533/M533,L533*M533*O533)</f>
        <v>633515.26</v>
      </c>
      <c r="S533" s="18">
        <f t="shared" ref="S533:S535" si="498">IF(N533&lt;M533,(L533*M533*P533)*N533/M533,L533*M533*P533)</f>
        <v>6399.14</v>
      </c>
      <c r="T533" s="18">
        <f t="shared" ref="T533:T535" si="499">Q533-R533-S533-U533</f>
        <v>230016.68</v>
      </c>
      <c r="U533" s="51">
        <v>0</v>
      </c>
      <c r="V533" s="10">
        <v>44561</v>
      </c>
      <c r="W533" s="122"/>
      <c r="X533" s="122"/>
      <c r="Y533" s="122"/>
      <c r="Z533" s="122"/>
      <c r="AA533" s="122"/>
      <c r="AB533" s="122"/>
      <c r="AC533" s="122"/>
      <c r="AD533" s="107"/>
      <c r="AE533" s="107"/>
      <c r="AF533" s="107"/>
      <c r="AG533" s="107"/>
      <c r="AH533" s="75"/>
      <c r="AI533" s="75"/>
      <c r="AJ533" s="75"/>
      <c r="AK533" s="75"/>
      <c r="AL533" s="75"/>
      <c r="AM533" s="75"/>
      <c r="AN533" s="75"/>
      <c r="AO533" s="75"/>
      <c r="AP533" s="75"/>
      <c r="AQ533" s="122"/>
      <c r="AR533" s="122"/>
      <c r="AS533" s="122"/>
      <c r="AT533" s="3"/>
    </row>
    <row r="534" spans="1:46" hidden="1" x14ac:dyDescent="0.25">
      <c r="A534" s="122"/>
      <c r="B534" s="74" t="s">
        <v>325</v>
      </c>
      <c r="C534" s="122"/>
      <c r="D534" s="37"/>
      <c r="E534" s="45"/>
      <c r="F534" s="29"/>
      <c r="G534" s="123"/>
      <c r="H534" s="122"/>
      <c r="I534" s="29">
        <v>2</v>
      </c>
      <c r="J534" s="43">
        <v>1</v>
      </c>
      <c r="K534" s="123"/>
      <c r="L534" s="9">
        <v>19</v>
      </c>
      <c r="M534" s="15">
        <v>34038</v>
      </c>
      <c r="N534" s="50">
        <v>46272.93</v>
      </c>
      <c r="O534" s="102">
        <f>Проценты!$C$6</f>
        <v>0.99000000000800004</v>
      </c>
      <c r="P534" s="105">
        <f>Проценты!$C$7</f>
        <v>9.9999999920001807E-3</v>
      </c>
      <c r="Q534" s="18">
        <f t="shared" si="496"/>
        <v>879185.67</v>
      </c>
      <c r="R534" s="18">
        <f t="shared" si="497"/>
        <v>640254.78</v>
      </c>
      <c r="S534" s="18">
        <f t="shared" si="498"/>
        <v>6467.22</v>
      </c>
      <c r="T534" s="18">
        <f t="shared" si="499"/>
        <v>232463.67</v>
      </c>
      <c r="U534" s="51">
        <v>0</v>
      </c>
      <c r="V534" s="10">
        <v>44561</v>
      </c>
      <c r="W534" s="122"/>
      <c r="X534" s="122"/>
      <c r="Y534" s="122"/>
      <c r="Z534" s="122"/>
      <c r="AA534" s="122"/>
      <c r="AB534" s="122"/>
      <c r="AC534" s="122"/>
      <c r="AD534" s="107"/>
      <c r="AE534" s="107"/>
      <c r="AF534" s="107"/>
      <c r="AG534" s="107"/>
      <c r="AH534" s="75"/>
      <c r="AI534" s="75"/>
      <c r="AJ534" s="75"/>
      <c r="AK534" s="75"/>
      <c r="AL534" s="75"/>
      <c r="AM534" s="75"/>
      <c r="AN534" s="75"/>
      <c r="AO534" s="75"/>
      <c r="AP534" s="75"/>
      <c r="AQ534" s="122"/>
      <c r="AR534" s="122"/>
      <c r="AS534" s="122"/>
      <c r="AT534" s="3"/>
    </row>
    <row r="535" spans="1:46" hidden="1" x14ac:dyDescent="0.25">
      <c r="A535" s="122"/>
      <c r="B535" s="74" t="s">
        <v>323</v>
      </c>
      <c r="C535" s="122"/>
      <c r="D535" s="37"/>
      <c r="E535" s="45"/>
      <c r="F535" s="29"/>
      <c r="G535" s="123"/>
      <c r="H535" s="122"/>
      <c r="I535" s="29">
        <v>1</v>
      </c>
      <c r="J535" s="43">
        <v>1</v>
      </c>
      <c r="K535" s="123"/>
      <c r="L535" s="9">
        <v>11.7</v>
      </c>
      <c r="M535" s="15">
        <v>34038</v>
      </c>
      <c r="N535" s="50">
        <v>46272.93</v>
      </c>
      <c r="O535" s="102">
        <f>Проценты!$C$6</f>
        <v>0.99000000000800004</v>
      </c>
      <c r="P535" s="105">
        <f>Проценты!$C$7</f>
        <v>9.9999999920001807E-3</v>
      </c>
      <c r="Q535" s="18">
        <f t="shared" si="496"/>
        <v>541393.28</v>
      </c>
      <c r="R535" s="18">
        <f t="shared" si="497"/>
        <v>394262.15</v>
      </c>
      <c r="S535" s="18">
        <f t="shared" si="498"/>
        <v>3982.45</v>
      </c>
      <c r="T535" s="18">
        <f t="shared" si="499"/>
        <v>143148.68</v>
      </c>
      <c r="U535" s="51">
        <v>0</v>
      </c>
      <c r="V535" s="10">
        <v>44561</v>
      </c>
      <c r="W535" s="122"/>
      <c r="X535" s="122"/>
      <c r="Y535" s="122"/>
      <c r="Z535" s="122"/>
      <c r="AA535" s="122"/>
      <c r="AB535" s="122"/>
      <c r="AC535" s="122"/>
      <c r="AD535" s="107"/>
      <c r="AE535" s="107"/>
      <c r="AF535" s="107"/>
      <c r="AG535" s="107"/>
      <c r="AH535" s="75"/>
      <c r="AI535" s="75"/>
      <c r="AJ535" s="75"/>
      <c r="AK535" s="75"/>
      <c r="AL535" s="75"/>
      <c r="AM535" s="75"/>
      <c r="AN535" s="75"/>
      <c r="AO535" s="75"/>
      <c r="AP535" s="75"/>
      <c r="AQ535" s="122"/>
      <c r="AR535" s="122"/>
      <c r="AS535" s="122"/>
      <c r="AT535" s="3"/>
    </row>
    <row r="536" spans="1:46" x14ac:dyDescent="0.25">
      <c r="A536" s="122">
        <v>17</v>
      </c>
      <c r="B536" s="5" t="s">
        <v>181</v>
      </c>
      <c r="C536" s="122"/>
      <c r="D536" s="122"/>
      <c r="E536" s="29">
        <v>2</v>
      </c>
      <c r="F536" s="29">
        <v>41.4</v>
      </c>
      <c r="G536" s="29">
        <v>7</v>
      </c>
      <c r="H536" s="31">
        <v>141.80000000000001</v>
      </c>
      <c r="I536" s="35">
        <f>SUM(I537:I545)</f>
        <v>16</v>
      </c>
      <c r="J536" s="35">
        <f t="shared" ref="J536:L536" si="500">SUM(J537:J545)</f>
        <v>9</v>
      </c>
      <c r="K536" s="35">
        <f t="shared" si="500"/>
        <v>10</v>
      </c>
      <c r="L536" s="36">
        <f t="shared" si="500"/>
        <v>183.2</v>
      </c>
      <c r="M536" s="15">
        <v>34038</v>
      </c>
      <c r="N536" s="50">
        <v>46272.93</v>
      </c>
      <c r="O536" s="102">
        <f>Проценты!$C$6</f>
        <v>0.99000000000800004</v>
      </c>
      <c r="P536" s="105">
        <f>Проценты!$C$7</f>
        <v>9.9999999920001807E-3</v>
      </c>
      <c r="Q536" s="36">
        <f t="shared" ref="Q536:U536" si="501">SUM(Q537:Q545)</f>
        <v>8477200.7899999991</v>
      </c>
      <c r="R536" s="36">
        <f t="shared" si="501"/>
        <v>6173403.9800000004</v>
      </c>
      <c r="S536" s="36">
        <f t="shared" si="501"/>
        <v>62357.62</v>
      </c>
      <c r="T536" s="36">
        <f t="shared" si="501"/>
        <v>2241439.19</v>
      </c>
      <c r="U536" s="36">
        <f t="shared" si="501"/>
        <v>0</v>
      </c>
      <c r="V536" s="10">
        <v>44561</v>
      </c>
      <c r="W536" s="122"/>
      <c r="X536" s="122"/>
      <c r="Y536" s="122"/>
      <c r="Z536" s="122"/>
      <c r="AA536" s="122"/>
      <c r="AB536" s="122"/>
      <c r="AC536" s="122"/>
      <c r="AD536" s="32">
        <f t="shared" ref="AD536:AP536" si="502">SUM(AD537:AD545)</f>
        <v>41.4</v>
      </c>
      <c r="AE536" s="32">
        <f t="shared" si="502"/>
        <v>1915699.3</v>
      </c>
      <c r="AF536" s="32">
        <f t="shared" si="502"/>
        <v>141.80000000000001</v>
      </c>
      <c r="AG536" s="32">
        <f t="shared" si="502"/>
        <v>6561501.4900000002</v>
      </c>
      <c r="AH536" s="32">
        <f t="shared" si="502"/>
        <v>0</v>
      </c>
      <c r="AI536" s="32">
        <f t="shared" si="502"/>
        <v>0</v>
      </c>
      <c r="AJ536" s="32">
        <f t="shared" si="502"/>
        <v>0</v>
      </c>
      <c r="AK536" s="32">
        <f t="shared" si="502"/>
        <v>0</v>
      </c>
      <c r="AL536" s="32">
        <f t="shared" si="502"/>
        <v>0</v>
      </c>
      <c r="AM536" s="32">
        <f t="shared" si="502"/>
        <v>0</v>
      </c>
      <c r="AN536" s="32">
        <f t="shared" si="502"/>
        <v>0</v>
      </c>
      <c r="AO536" s="32">
        <f t="shared" si="502"/>
        <v>0</v>
      </c>
      <c r="AP536" s="32">
        <f t="shared" si="502"/>
        <v>0</v>
      </c>
      <c r="AQ536" s="122"/>
      <c r="AR536" s="122"/>
      <c r="AS536" s="122"/>
      <c r="AT536" s="3"/>
    </row>
    <row r="537" spans="1:46" hidden="1" x14ac:dyDescent="0.25">
      <c r="A537" s="122"/>
      <c r="B537" s="74" t="s">
        <v>15</v>
      </c>
      <c r="C537" s="122"/>
      <c r="D537" s="122" t="s">
        <v>21</v>
      </c>
      <c r="E537" s="45"/>
      <c r="F537" s="29"/>
      <c r="G537" s="123"/>
      <c r="H537" s="122"/>
      <c r="I537" s="29">
        <v>2</v>
      </c>
      <c r="J537" s="43">
        <v>1</v>
      </c>
      <c r="K537" s="123">
        <v>1</v>
      </c>
      <c r="L537" s="9">
        <v>17</v>
      </c>
      <c r="M537" s="15">
        <v>34038</v>
      </c>
      <c r="N537" s="50">
        <v>46272.93</v>
      </c>
      <c r="O537" s="102">
        <f>Проценты!$C$6</f>
        <v>0.99000000000800004</v>
      </c>
      <c r="P537" s="105">
        <f>Проценты!$C$7</f>
        <v>9.9999999920001807E-3</v>
      </c>
      <c r="Q537" s="18">
        <f t="shared" ref="Q537:Q545" si="503">L537*N537</f>
        <v>786639.81</v>
      </c>
      <c r="R537" s="18">
        <f t="shared" ref="R537:R545" si="504">IF(N537&lt;M537,(L537*M537*O537)*N537/M537,L537*M537*O537)</f>
        <v>572859.54</v>
      </c>
      <c r="S537" s="18">
        <f t="shared" ref="S537:S545" si="505">IF(N537&lt;M537,(L537*M537*P537)*N537/M537,L537*M537*P537)</f>
        <v>5786.46</v>
      </c>
      <c r="T537" s="18">
        <f t="shared" ref="T537:T545" si="506">Q537-R537-S537-U537</f>
        <v>207993.81</v>
      </c>
      <c r="U537" s="51">
        <v>0</v>
      </c>
      <c r="V537" s="10">
        <v>44561</v>
      </c>
      <c r="W537" s="122"/>
      <c r="X537" s="122" t="s">
        <v>63</v>
      </c>
      <c r="Y537" s="122"/>
      <c r="Z537" s="122"/>
      <c r="AA537" s="122"/>
      <c r="AB537" s="122"/>
      <c r="AC537" s="122"/>
      <c r="AD537" s="9">
        <f t="shared" ref="AD537:AD545" si="507">IF(W537&gt;0,L537,0)</f>
        <v>0</v>
      </c>
      <c r="AE537" s="9">
        <f t="shared" ref="AE537:AE545" si="508">IF(W537&gt;0,Q537,0)</f>
        <v>0</v>
      </c>
      <c r="AF537" s="9">
        <f t="shared" ref="AF537:AF545" si="509">IF(X537&gt;0,L537,0)</f>
        <v>17</v>
      </c>
      <c r="AG537" s="9">
        <f t="shared" ref="AG537:AG545" si="510">IF(X537&gt;0,Q537,0)</f>
        <v>786639.81</v>
      </c>
      <c r="AH537" s="122"/>
      <c r="AI537" s="122"/>
      <c r="AJ537" s="122"/>
      <c r="AK537" s="122"/>
      <c r="AL537" s="122"/>
      <c r="AM537" s="125"/>
      <c r="AN537" s="122"/>
      <c r="AO537" s="122"/>
      <c r="AP537" s="122"/>
      <c r="AQ537" s="122"/>
      <c r="AR537" s="122"/>
      <c r="AS537" s="122"/>
      <c r="AT537" s="3"/>
    </row>
    <row r="538" spans="1:46" hidden="1" x14ac:dyDescent="0.25">
      <c r="A538" s="122"/>
      <c r="B538" s="74" t="s">
        <v>17</v>
      </c>
      <c r="C538" s="122"/>
      <c r="D538" s="122" t="s">
        <v>21</v>
      </c>
      <c r="E538" s="45"/>
      <c r="F538" s="29"/>
      <c r="G538" s="123"/>
      <c r="H538" s="122"/>
      <c r="I538" s="29">
        <v>3</v>
      </c>
      <c r="J538" s="43">
        <v>1</v>
      </c>
      <c r="K538" s="123">
        <v>1</v>
      </c>
      <c r="L538" s="9">
        <v>16.600000000000001</v>
      </c>
      <c r="M538" s="15">
        <v>34038</v>
      </c>
      <c r="N538" s="50">
        <v>46272.93</v>
      </c>
      <c r="O538" s="102">
        <f>Проценты!$C$6</f>
        <v>0.99000000000800004</v>
      </c>
      <c r="P538" s="105">
        <f>Проценты!$C$7</f>
        <v>9.9999999920001807E-3</v>
      </c>
      <c r="Q538" s="18">
        <f t="shared" si="503"/>
        <v>768130.64</v>
      </c>
      <c r="R538" s="18">
        <f t="shared" si="504"/>
        <v>559380.49</v>
      </c>
      <c r="S538" s="18">
        <f t="shared" si="505"/>
        <v>5650.31</v>
      </c>
      <c r="T538" s="18">
        <f t="shared" si="506"/>
        <v>203099.84</v>
      </c>
      <c r="U538" s="51">
        <v>0</v>
      </c>
      <c r="V538" s="10">
        <v>44561</v>
      </c>
      <c r="W538" s="122"/>
      <c r="X538" s="122" t="s">
        <v>63</v>
      </c>
      <c r="Y538" s="122"/>
      <c r="Z538" s="122"/>
      <c r="AA538" s="122"/>
      <c r="AB538" s="122"/>
      <c r="AC538" s="122"/>
      <c r="AD538" s="9">
        <f t="shared" si="507"/>
        <v>0</v>
      </c>
      <c r="AE538" s="9">
        <f t="shared" si="508"/>
        <v>0</v>
      </c>
      <c r="AF538" s="9">
        <f t="shared" si="509"/>
        <v>16.600000000000001</v>
      </c>
      <c r="AG538" s="9">
        <f t="shared" si="510"/>
        <v>768130.64</v>
      </c>
      <c r="AH538" s="122"/>
      <c r="AI538" s="122"/>
      <c r="AJ538" s="122"/>
      <c r="AK538" s="122"/>
      <c r="AL538" s="122"/>
      <c r="AM538" s="125"/>
      <c r="AN538" s="122"/>
      <c r="AO538" s="122"/>
      <c r="AP538" s="122"/>
      <c r="AQ538" s="122"/>
      <c r="AR538" s="122"/>
      <c r="AS538" s="122"/>
      <c r="AT538" s="3"/>
    </row>
    <row r="539" spans="1:46" hidden="1" x14ac:dyDescent="0.25">
      <c r="A539" s="122"/>
      <c r="B539" s="74" t="s">
        <v>19</v>
      </c>
      <c r="C539" s="122" t="s">
        <v>20</v>
      </c>
      <c r="D539" s="37"/>
      <c r="E539" s="45"/>
      <c r="F539" s="29"/>
      <c r="G539" s="123"/>
      <c r="H539" s="122"/>
      <c r="I539" s="29">
        <v>1</v>
      </c>
      <c r="J539" s="43">
        <v>1</v>
      </c>
      <c r="K539" s="123">
        <v>1</v>
      </c>
      <c r="L539" s="9">
        <v>24.7</v>
      </c>
      <c r="M539" s="15">
        <v>34038</v>
      </c>
      <c r="N539" s="50">
        <v>46272.93</v>
      </c>
      <c r="O539" s="102">
        <f>Проценты!$C$6</f>
        <v>0.99000000000800004</v>
      </c>
      <c r="P539" s="105">
        <f>Проценты!$C$7</f>
        <v>9.9999999920001807E-3</v>
      </c>
      <c r="Q539" s="18">
        <f t="shared" si="503"/>
        <v>1142941.3700000001</v>
      </c>
      <c r="R539" s="18">
        <f t="shared" si="504"/>
        <v>832331.21</v>
      </c>
      <c r="S539" s="18">
        <f t="shared" si="505"/>
        <v>8407.39</v>
      </c>
      <c r="T539" s="18">
        <f t="shared" si="506"/>
        <v>302202.77</v>
      </c>
      <c r="U539" s="51">
        <v>0</v>
      </c>
      <c r="V539" s="10">
        <v>44561</v>
      </c>
      <c r="W539" s="122" t="s">
        <v>63</v>
      </c>
      <c r="X539" s="122"/>
      <c r="Y539" s="122"/>
      <c r="Z539" s="122"/>
      <c r="AA539" s="122"/>
      <c r="AB539" s="122"/>
      <c r="AC539" s="122"/>
      <c r="AD539" s="9">
        <f t="shared" si="507"/>
        <v>24.7</v>
      </c>
      <c r="AE539" s="9">
        <f t="shared" si="508"/>
        <v>1142941.3700000001</v>
      </c>
      <c r="AF539" s="9">
        <f t="shared" si="509"/>
        <v>0</v>
      </c>
      <c r="AG539" s="9">
        <f t="shared" si="510"/>
        <v>0</v>
      </c>
      <c r="AH539" s="122"/>
      <c r="AI539" s="122"/>
      <c r="AJ539" s="122"/>
      <c r="AK539" s="122"/>
      <c r="AL539" s="122"/>
      <c r="AM539" s="125"/>
      <c r="AN539" s="122"/>
      <c r="AO539" s="122"/>
      <c r="AP539" s="122"/>
      <c r="AQ539" s="122"/>
      <c r="AR539" s="122"/>
      <c r="AS539" s="122"/>
      <c r="AT539" s="3"/>
    </row>
    <row r="540" spans="1:46" hidden="1" x14ac:dyDescent="0.25">
      <c r="A540" s="122"/>
      <c r="B540" s="74" t="s">
        <v>25</v>
      </c>
      <c r="C540" s="122"/>
      <c r="D540" s="122" t="s">
        <v>21</v>
      </c>
      <c r="E540" s="45"/>
      <c r="F540" s="29"/>
      <c r="G540" s="123"/>
      <c r="H540" s="122"/>
      <c r="I540" s="29">
        <v>1</v>
      </c>
      <c r="J540" s="43">
        <v>1</v>
      </c>
      <c r="K540" s="123">
        <v>1</v>
      </c>
      <c r="L540" s="9">
        <v>9.5</v>
      </c>
      <c r="M540" s="15">
        <v>34038</v>
      </c>
      <c r="N540" s="50">
        <v>46272.93</v>
      </c>
      <c r="O540" s="102">
        <f>Проценты!$C$6</f>
        <v>0.99000000000800004</v>
      </c>
      <c r="P540" s="105">
        <f>Проценты!$C$7</f>
        <v>9.9999999920001807E-3</v>
      </c>
      <c r="Q540" s="18">
        <f t="shared" si="503"/>
        <v>439592.84</v>
      </c>
      <c r="R540" s="18">
        <f t="shared" si="504"/>
        <v>320127.39</v>
      </c>
      <c r="S540" s="18">
        <f t="shared" si="505"/>
        <v>3233.61</v>
      </c>
      <c r="T540" s="18">
        <f t="shared" si="506"/>
        <v>116231.84</v>
      </c>
      <c r="U540" s="51">
        <v>0</v>
      </c>
      <c r="V540" s="10">
        <v>44561</v>
      </c>
      <c r="W540" s="122"/>
      <c r="X540" s="122" t="s">
        <v>63</v>
      </c>
      <c r="Y540" s="122"/>
      <c r="Z540" s="122"/>
      <c r="AA540" s="122"/>
      <c r="AB540" s="122"/>
      <c r="AC540" s="122"/>
      <c r="AD540" s="9">
        <f t="shared" si="507"/>
        <v>0</v>
      </c>
      <c r="AE540" s="9">
        <f t="shared" si="508"/>
        <v>0</v>
      </c>
      <c r="AF540" s="9">
        <f t="shared" si="509"/>
        <v>9.5</v>
      </c>
      <c r="AG540" s="9">
        <f t="shared" si="510"/>
        <v>439592.84</v>
      </c>
      <c r="AH540" s="122"/>
      <c r="AI540" s="122"/>
      <c r="AJ540" s="122"/>
      <c r="AK540" s="122"/>
      <c r="AL540" s="122"/>
      <c r="AM540" s="125"/>
      <c r="AN540" s="122"/>
      <c r="AO540" s="122"/>
      <c r="AP540" s="122"/>
      <c r="AQ540" s="122"/>
      <c r="AR540" s="122"/>
      <c r="AS540" s="122"/>
      <c r="AT540" s="3"/>
    </row>
    <row r="541" spans="1:46" hidden="1" x14ac:dyDescent="0.25">
      <c r="A541" s="122"/>
      <c r="B541" s="74" t="s">
        <v>27</v>
      </c>
      <c r="C541" s="122" t="s">
        <v>20</v>
      </c>
      <c r="D541" s="37"/>
      <c r="E541" s="45"/>
      <c r="F541" s="29"/>
      <c r="G541" s="123"/>
      <c r="H541" s="122"/>
      <c r="I541" s="29">
        <v>2</v>
      </c>
      <c r="J541" s="43">
        <v>1</v>
      </c>
      <c r="K541" s="123">
        <v>1</v>
      </c>
      <c r="L541" s="9">
        <v>16.7</v>
      </c>
      <c r="M541" s="15">
        <v>34038</v>
      </c>
      <c r="N541" s="50">
        <v>46272.93</v>
      </c>
      <c r="O541" s="102">
        <f>Проценты!$C$6</f>
        <v>0.99000000000800004</v>
      </c>
      <c r="P541" s="105">
        <f>Проценты!$C$7</f>
        <v>9.9999999920001807E-3</v>
      </c>
      <c r="Q541" s="18">
        <f t="shared" si="503"/>
        <v>772757.93</v>
      </c>
      <c r="R541" s="18">
        <f t="shared" si="504"/>
        <v>562750.25</v>
      </c>
      <c r="S541" s="18">
        <f t="shared" si="505"/>
        <v>5684.35</v>
      </c>
      <c r="T541" s="18">
        <f t="shared" si="506"/>
        <v>204323.33</v>
      </c>
      <c r="U541" s="51">
        <v>0</v>
      </c>
      <c r="V541" s="10">
        <v>44561</v>
      </c>
      <c r="W541" s="122" t="s">
        <v>63</v>
      </c>
      <c r="X541" s="122"/>
      <c r="Y541" s="122"/>
      <c r="Z541" s="122"/>
      <c r="AA541" s="122"/>
      <c r="AB541" s="122"/>
      <c r="AC541" s="122"/>
      <c r="AD541" s="9">
        <f t="shared" si="507"/>
        <v>16.7</v>
      </c>
      <c r="AE541" s="9">
        <f t="shared" si="508"/>
        <v>772757.93</v>
      </c>
      <c r="AF541" s="9">
        <f t="shared" si="509"/>
        <v>0</v>
      </c>
      <c r="AG541" s="9">
        <f t="shared" si="510"/>
        <v>0</v>
      </c>
      <c r="AH541" s="122"/>
      <c r="AI541" s="122"/>
      <c r="AJ541" s="122"/>
      <c r="AK541" s="122"/>
      <c r="AL541" s="122"/>
      <c r="AM541" s="125"/>
      <c r="AN541" s="122"/>
      <c r="AO541" s="122"/>
      <c r="AP541" s="122"/>
      <c r="AQ541" s="122"/>
      <c r="AR541" s="122"/>
      <c r="AS541" s="122"/>
      <c r="AT541" s="3"/>
    </row>
    <row r="542" spans="1:46" hidden="1" x14ac:dyDescent="0.25">
      <c r="A542" s="122"/>
      <c r="B542" s="74" t="s">
        <v>28</v>
      </c>
      <c r="C542" s="122"/>
      <c r="D542" s="122" t="s">
        <v>21</v>
      </c>
      <c r="E542" s="45"/>
      <c r="F542" s="29"/>
      <c r="G542" s="123"/>
      <c r="H542" s="122"/>
      <c r="I542" s="29">
        <v>2</v>
      </c>
      <c r="J542" s="43">
        <v>1</v>
      </c>
      <c r="K542" s="123">
        <v>1</v>
      </c>
      <c r="L542" s="9">
        <v>16.3</v>
      </c>
      <c r="M542" s="15">
        <v>34038</v>
      </c>
      <c r="N542" s="50">
        <v>46272.93</v>
      </c>
      <c r="O542" s="102">
        <f>Проценты!$C$6</f>
        <v>0.99000000000800004</v>
      </c>
      <c r="P542" s="105">
        <f>Проценты!$C$7</f>
        <v>9.9999999920001807E-3</v>
      </c>
      <c r="Q542" s="18">
        <f t="shared" si="503"/>
        <v>754248.76</v>
      </c>
      <c r="R542" s="18">
        <f t="shared" si="504"/>
        <v>549271.21</v>
      </c>
      <c r="S542" s="18">
        <f t="shared" si="505"/>
        <v>5548.19</v>
      </c>
      <c r="T542" s="18">
        <f t="shared" si="506"/>
        <v>199429.36</v>
      </c>
      <c r="U542" s="51">
        <v>0</v>
      </c>
      <c r="V542" s="10">
        <v>44561</v>
      </c>
      <c r="W542" s="122"/>
      <c r="X542" s="122" t="s">
        <v>63</v>
      </c>
      <c r="Y542" s="122"/>
      <c r="Z542" s="122"/>
      <c r="AA542" s="122"/>
      <c r="AB542" s="122"/>
      <c r="AC542" s="122"/>
      <c r="AD542" s="9">
        <f t="shared" si="507"/>
        <v>0</v>
      </c>
      <c r="AE542" s="9">
        <f t="shared" si="508"/>
        <v>0</v>
      </c>
      <c r="AF542" s="9">
        <f t="shared" si="509"/>
        <v>16.3</v>
      </c>
      <c r="AG542" s="9">
        <f t="shared" si="510"/>
        <v>754248.76</v>
      </c>
      <c r="AH542" s="122"/>
      <c r="AI542" s="122"/>
      <c r="AJ542" s="122"/>
      <c r="AK542" s="122"/>
      <c r="AL542" s="122"/>
      <c r="AM542" s="125"/>
      <c r="AN542" s="122"/>
      <c r="AO542" s="122"/>
      <c r="AP542" s="122"/>
      <c r="AQ542" s="122"/>
      <c r="AR542" s="122"/>
      <c r="AS542" s="122"/>
      <c r="AT542" s="3"/>
    </row>
    <row r="543" spans="1:46" hidden="1" x14ac:dyDescent="0.25">
      <c r="A543" s="122"/>
      <c r="B543" s="74" t="s">
        <v>29</v>
      </c>
      <c r="C543" s="122"/>
      <c r="D543" s="122" t="s">
        <v>21</v>
      </c>
      <c r="E543" s="45"/>
      <c r="F543" s="29"/>
      <c r="G543" s="123"/>
      <c r="H543" s="122"/>
      <c r="I543" s="29">
        <v>2</v>
      </c>
      <c r="J543" s="43">
        <v>1</v>
      </c>
      <c r="K543" s="123">
        <v>1</v>
      </c>
      <c r="L543" s="9">
        <v>16.399999999999999</v>
      </c>
      <c r="M543" s="15">
        <v>34038</v>
      </c>
      <c r="N543" s="50">
        <v>46272.93</v>
      </c>
      <c r="O543" s="102">
        <f>Проценты!$C$6</f>
        <v>0.99000000000800004</v>
      </c>
      <c r="P543" s="105">
        <f>Проценты!$C$7</f>
        <v>9.9999999920001807E-3</v>
      </c>
      <c r="Q543" s="18">
        <f t="shared" si="503"/>
        <v>758876.05</v>
      </c>
      <c r="R543" s="18">
        <f t="shared" si="504"/>
        <v>552640.97</v>
      </c>
      <c r="S543" s="18">
        <f t="shared" si="505"/>
        <v>5582.23</v>
      </c>
      <c r="T543" s="18">
        <f t="shared" si="506"/>
        <v>200652.85</v>
      </c>
      <c r="U543" s="51">
        <v>0</v>
      </c>
      <c r="V543" s="10">
        <v>44561</v>
      </c>
      <c r="W543" s="122"/>
      <c r="X543" s="122" t="s">
        <v>63</v>
      </c>
      <c r="Y543" s="122"/>
      <c r="Z543" s="122"/>
      <c r="AA543" s="122"/>
      <c r="AB543" s="122"/>
      <c r="AC543" s="122"/>
      <c r="AD543" s="9">
        <f t="shared" si="507"/>
        <v>0</v>
      </c>
      <c r="AE543" s="9">
        <f t="shared" si="508"/>
        <v>0</v>
      </c>
      <c r="AF543" s="9">
        <f t="shared" si="509"/>
        <v>16.399999999999999</v>
      </c>
      <c r="AG543" s="9">
        <f t="shared" si="510"/>
        <v>758876.05</v>
      </c>
      <c r="AH543" s="122"/>
      <c r="AI543" s="122"/>
      <c r="AJ543" s="122"/>
      <c r="AK543" s="122"/>
      <c r="AL543" s="122"/>
      <c r="AM543" s="125"/>
      <c r="AN543" s="122"/>
      <c r="AO543" s="122"/>
      <c r="AP543" s="122"/>
      <c r="AQ543" s="122"/>
      <c r="AR543" s="122"/>
      <c r="AS543" s="122"/>
      <c r="AT543" s="3"/>
    </row>
    <row r="544" spans="1:46" hidden="1" x14ac:dyDescent="0.25">
      <c r="A544" s="122"/>
      <c r="B544" s="74" t="s">
        <v>32</v>
      </c>
      <c r="C544" s="122"/>
      <c r="D544" s="122" t="s">
        <v>21</v>
      </c>
      <c r="E544" s="45"/>
      <c r="F544" s="29"/>
      <c r="G544" s="123"/>
      <c r="H544" s="122"/>
      <c r="I544" s="29">
        <v>1</v>
      </c>
      <c r="J544" s="43">
        <v>1</v>
      </c>
      <c r="K544" s="123">
        <v>1</v>
      </c>
      <c r="L544" s="9">
        <v>22.5</v>
      </c>
      <c r="M544" s="15">
        <v>34038</v>
      </c>
      <c r="N544" s="50">
        <v>46272.93</v>
      </c>
      <c r="O544" s="102">
        <f>Проценты!$C$6</f>
        <v>0.99000000000800004</v>
      </c>
      <c r="P544" s="105">
        <f>Проценты!$C$7</f>
        <v>9.9999999920001807E-3</v>
      </c>
      <c r="Q544" s="18">
        <f t="shared" si="503"/>
        <v>1041140.93</v>
      </c>
      <c r="R544" s="18">
        <f t="shared" si="504"/>
        <v>758196.45</v>
      </c>
      <c r="S544" s="18">
        <f t="shared" si="505"/>
        <v>7658.55</v>
      </c>
      <c r="T544" s="18">
        <f t="shared" si="506"/>
        <v>275285.93</v>
      </c>
      <c r="U544" s="51">
        <v>0</v>
      </c>
      <c r="V544" s="10">
        <v>44561</v>
      </c>
      <c r="W544" s="122"/>
      <c r="X544" s="122" t="s">
        <v>63</v>
      </c>
      <c r="Y544" s="122"/>
      <c r="Z544" s="122"/>
      <c r="AA544" s="122"/>
      <c r="AB544" s="122"/>
      <c r="AC544" s="122"/>
      <c r="AD544" s="9">
        <f t="shared" si="507"/>
        <v>0</v>
      </c>
      <c r="AE544" s="9">
        <f t="shared" si="508"/>
        <v>0</v>
      </c>
      <c r="AF544" s="9">
        <f t="shared" si="509"/>
        <v>22.5</v>
      </c>
      <c r="AG544" s="9">
        <f t="shared" si="510"/>
        <v>1041140.93</v>
      </c>
      <c r="AH544" s="122"/>
      <c r="AI544" s="122"/>
      <c r="AJ544" s="122"/>
      <c r="AK544" s="122"/>
      <c r="AL544" s="122"/>
      <c r="AM544" s="125"/>
      <c r="AN544" s="122"/>
      <c r="AO544" s="122"/>
      <c r="AP544" s="122"/>
      <c r="AQ544" s="122"/>
      <c r="AR544" s="122"/>
      <c r="AS544" s="122"/>
      <c r="AT544" s="3"/>
    </row>
    <row r="545" spans="1:46" hidden="1" x14ac:dyDescent="0.25">
      <c r="A545" s="122"/>
      <c r="B545" s="74" t="s">
        <v>46</v>
      </c>
      <c r="C545" s="122"/>
      <c r="D545" s="122" t="s">
        <v>21</v>
      </c>
      <c r="E545" s="45"/>
      <c r="F545" s="29"/>
      <c r="G545" s="123"/>
      <c r="H545" s="122"/>
      <c r="I545" s="29">
        <v>2</v>
      </c>
      <c r="J545" s="43">
        <v>1</v>
      </c>
      <c r="K545" s="123">
        <v>2</v>
      </c>
      <c r="L545" s="9">
        <v>43.5</v>
      </c>
      <c r="M545" s="15">
        <v>34038</v>
      </c>
      <c r="N545" s="50">
        <v>46272.93</v>
      </c>
      <c r="O545" s="102">
        <f>Проценты!$C$6</f>
        <v>0.99000000000800004</v>
      </c>
      <c r="P545" s="105">
        <f>Проценты!$C$7</f>
        <v>9.9999999920001807E-3</v>
      </c>
      <c r="Q545" s="18">
        <f t="shared" si="503"/>
        <v>2012872.46</v>
      </c>
      <c r="R545" s="18">
        <f t="shared" si="504"/>
        <v>1465846.47</v>
      </c>
      <c r="S545" s="18">
        <f t="shared" si="505"/>
        <v>14806.53</v>
      </c>
      <c r="T545" s="18">
        <f t="shared" si="506"/>
        <v>532219.46</v>
      </c>
      <c r="U545" s="51">
        <v>0</v>
      </c>
      <c r="V545" s="10">
        <v>44561</v>
      </c>
      <c r="W545" s="122"/>
      <c r="X545" s="122" t="s">
        <v>63</v>
      </c>
      <c r="Y545" s="122"/>
      <c r="Z545" s="122"/>
      <c r="AA545" s="122"/>
      <c r="AB545" s="122"/>
      <c r="AC545" s="122"/>
      <c r="AD545" s="9">
        <f t="shared" si="507"/>
        <v>0</v>
      </c>
      <c r="AE545" s="9">
        <f t="shared" si="508"/>
        <v>0</v>
      </c>
      <c r="AF545" s="9">
        <f t="shared" si="509"/>
        <v>43.5</v>
      </c>
      <c r="AG545" s="9">
        <f t="shared" si="510"/>
        <v>2012872.46</v>
      </c>
      <c r="AH545" s="122"/>
      <c r="AI545" s="122"/>
      <c r="AJ545" s="122"/>
      <c r="AK545" s="122"/>
      <c r="AL545" s="122"/>
      <c r="AM545" s="125"/>
      <c r="AN545" s="122"/>
      <c r="AO545" s="122"/>
      <c r="AP545" s="122"/>
      <c r="AQ545" s="122"/>
      <c r="AR545" s="122"/>
      <c r="AS545" s="122"/>
      <c r="AT545" s="3"/>
    </row>
    <row r="546" spans="1:46" x14ac:dyDescent="0.25">
      <c r="A546" s="122">
        <v>18</v>
      </c>
      <c r="B546" s="5" t="s">
        <v>183</v>
      </c>
      <c r="C546" s="122"/>
      <c r="D546" s="122"/>
      <c r="E546" s="29">
        <v>10</v>
      </c>
      <c r="F546" s="31">
        <v>297.2</v>
      </c>
      <c r="G546" s="29">
        <v>6</v>
      </c>
      <c r="H546" s="29">
        <v>187.3</v>
      </c>
      <c r="I546" s="35">
        <f>SUM(I547:I562)</f>
        <v>35</v>
      </c>
      <c r="J546" s="35">
        <f t="shared" ref="J546:L546" si="511">SUM(J547:J562)</f>
        <v>16</v>
      </c>
      <c r="K546" s="35">
        <f t="shared" si="511"/>
        <v>24</v>
      </c>
      <c r="L546" s="36">
        <f t="shared" si="511"/>
        <v>463.8</v>
      </c>
      <c r="M546" s="15">
        <v>34038</v>
      </c>
      <c r="N546" s="50">
        <v>46272.93</v>
      </c>
      <c r="O546" s="102">
        <f>Проценты!$C$6</f>
        <v>0.99000000000800004</v>
      </c>
      <c r="P546" s="105">
        <f>Проценты!$C$7</f>
        <v>9.9999999920001807E-3</v>
      </c>
      <c r="Q546" s="36">
        <f t="shared" ref="Q546:U546" si="512">SUM(Q547:Q562)</f>
        <v>21461384.969999999</v>
      </c>
      <c r="R546" s="36">
        <f t="shared" si="512"/>
        <v>15628956.16</v>
      </c>
      <c r="S546" s="36">
        <f t="shared" si="512"/>
        <v>157868.24</v>
      </c>
      <c r="T546" s="36">
        <f t="shared" si="512"/>
        <v>5674560.5700000003</v>
      </c>
      <c r="U546" s="36">
        <f t="shared" si="512"/>
        <v>0</v>
      </c>
      <c r="V546" s="10">
        <v>44561</v>
      </c>
      <c r="W546" s="122"/>
      <c r="X546" s="122"/>
      <c r="Y546" s="122"/>
      <c r="Z546" s="122"/>
      <c r="AA546" s="122"/>
      <c r="AB546" s="122"/>
      <c r="AC546" s="122"/>
      <c r="AD546" s="48">
        <f t="shared" ref="AD546:AP546" si="513">SUM(AD547:AD562)</f>
        <v>264.3</v>
      </c>
      <c r="AE546" s="48">
        <f t="shared" si="513"/>
        <v>12229935.42</v>
      </c>
      <c r="AF546" s="48">
        <f t="shared" si="513"/>
        <v>199.5</v>
      </c>
      <c r="AG546" s="48">
        <f t="shared" si="513"/>
        <v>9231449.5500000007</v>
      </c>
      <c r="AH546" s="48">
        <f t="shared" si="513"/>
        <v>0</v>
      </c>
      <c r="AI546" s="48">
        <f t="shared" si="513"/>
        <v>0</v>
      </c>
      <c r="AJ546" s="48">
        <f t="shared" si="513"/>
        <v>0</v>
      </c>
      <c r="AK546" s="48">
        <f t="shared" si="513"/>
        <v>0</v>
      </c>
      <c r="AL546" s="48">
        <f t="shared" si="513"/>
        <v>0</v>
      </c>
      <c r="AM546" s="48">
        <f t="shared" si="513"/>
        <v>0</v>
      </c>
      <c r="AN546" s="48">
        <f t="shared" si="513"/>
        <v>0</v>
      </c>
      <c r="AO546" s="48">
        <f t="shared" si="513"/>
        <v>0</v>
      </c>
      <c r="AP546" s="48">
        <f t="shared" si="513"/>
        <v>0</v>
      </c>
      <c r="AQ546" s="122"/>
      <c r="AR546" s="122"/>
      <c r="AS546" s="122"/>
      <c r="AT546" s="3"/>
    </row>
    <row r="547" spans="1:46" hidden="1" x14ac:dyDescent="0.25">
      <c r="A547" s="122"/>
      <c r="B547" s="74" t="s">
        <v>14</v>
      </c>
      <c r="C547" s="122" t="s">
        <v>20</v>
      </c>
      <c r="D547" s="122"/>
      <c r="E547" s="29"/>
      <c r="F547" s="31"/>
      <c r="G547" s="29"/>
      <c r="H547" s="29"/>
      <c r="I547" s="35">
        <v>2</v>
      </c>
      <c r="J547" s="122">
        <v>1</v>
      </c>
      <c r="K547" s="123">
        <v>3</v>
      </c>
      <c r="L547" s="9">
        <v>55.5</v>
      </c>
      <c r="M547" s="15">
        <v>34038</v>
      </c>
      <c r="N547" s="50">
        <v>46272.93</v>
      </c>
      <c r="O547" s="102">
        <f>Проценты!$C$6</f>
        <v>0.99000000000800004</v>
      </c>
      <c r="P547" s="105">
        <f>Проценты!$C$7</f>
        <v>9.9999999920001807E-3</v>
      </c>
      <c r="Q547" s="18">
        <f t="shared" ref="Q547:Q562" si="514">L547*N547</f>
        <v>2568147.62</v>
      </c>
      <c r="R547" s="18">
        <f t="shared" ref="R547:R562" si="515">IF(N547&lt;M547,(L547*M547*O547)*N547/M547,L547*M547*O547)</f>
        <v>1870217.91</v>
      </c>
      <c r="S547" s="18">
        <f t="shared" ref="S547:S562" si="516">IF(N547&lt;M547,(L547*M547*P547)*N547/M547,L547*M547*P547)</f>
        <v>18891.09</v>
      </c>
      <c r="T547" s="18">
        <f t="shared" ref="T547:T562" si="517">Q547-R547-S547-U547</f>
        <v>679038.62</v>
      </c>
      <c r="U547" s="51">
        <v>0</v>
      </c>
      <c r="V547" s="10">
        <v>44561</v>
      </c>
      <c r="W547" s="122" t="s">
        <v>63</v>
      </c>
      <c r="X547" s="122"/>
      <c r="Y547" s="122"/>
      <c r="Z547" s="122"/>
      <c r="AA547" s="122"/>
      <c r="AB547" s="122"/>
      <c r="AC547" s="122"/>
      <c r="AD547" s="9">
        <f t="shared" si="460"/>
        <v>55.5</v>
      </c>
      <c r="AE547" s="9">
        <f t="shared" ref="AE547:AE562" si="518">IF(W547&gt;0,Q547,0)</f>
        <v>2568147.62</v>
      </c>
      <c r="AF547" s="9">
        <f t="shared" si="462"/>
        <v>0</v>
      </c>
      <c r="AG547" s="9">
        <f t="shared" ref="AG547:AG562" si="519">IF(X547&gt;0,Q547,0)</f>
        <v>0</v>
      </c>
      <c r="AH547" s="122"/>
      <c r="AI547" s="122"/>
      <c r="AJ547" s="122"/>
      <c r="AK547" s="122"/>
      <c r="AL547" s="122"/>
      <c r="AM547" s="125"/>
      <c r="AN547" s="122"/>
      <c r="AO547" s="122"/>
      <c r="AP547" s="122"/>
      <c r="AQ547" s="122"/>
      <c r="AR547" s="122"/>
      <c r="AS547" s="122"/>
      <c r="AT547" s="3"/>
    </row>
    <row r="548" spans="1:46" hidden="1" x14ac:dyDescent="0.25">
      <c r="A548" s="122"/>
      <c r="B548" s="74" t="s">
        <v>15</v>
      </c>
      <c r="C548" s="122" t="s">
        <v>20</v>
      </c>
      <c r="D548" s="122"/>
      <c r="E548" s="29"/>
      <c r="F548" s="31"/>
      <c r="G548" s="29"/>
      <c r="H548" s="29"/>
      <c r="I548" s="35">
        <v>1</v>
      </c>
      <c r="J548" s="122">
        <v>1</v>
      </c>
      <c r="K548" s="123">
        <v>2</v>
      </c>
      <c r="L548" s="9">
        <v>41.9</v>
      </c>
      <c r="M548" s="15">
        <v>34038</v>
      </c>
      <c r="N548" s="50">
        <v>46272.93</v>
      </c>
      <c r="O548" s="102">
        <f>Проценты!$C$6</f>
        <v>0.99000000000800004</v>
      </c>
      <c r="P548" s="105">
        <f>Проценты!$C$7</f>
        <v>9.9999999920001807E-3</v>
      </c>
      <c r="Q548" s="18">
        <f t="shared" si="514"/>
        <v>1938835.77</v>
      </c>
      <c r="R548" s="18">
        <f t="shared" si="515"/>
        <v>1411930.28</v>
      </c>
      <c r="S548" s="18">
        <f t="shared" si="516"/>
        <v>14261.92</v>
      </c>
      <c r="T548" s="18">
        <f t="shared" si="517"/>
        <v>512643.57</v>
      </c>
      <c r="U548" s="51">
        <v>0</v>
      </c>
      <c r="V548" s="10">
        <v>44561</v>
      </c>
      <c r="W548" s="122" t="s">
        <v>63</v>
      </c>
      <c r="X548" s="122"/>
      <c r="Y548" s="122"/>
      <c r="Z548" s="122"/>
      <c r="AA548" s="122"/>
      <c r="AB548" s="122"/>
      <c r="AC548" s="122"/>
      <c r="AD548" s="9">
        <f t="shared" si="460"/>
        <v>41.9</v>
      </c>
      <c r="AE548" s="9">
        <f t="shared" si="518"/>
        <v>1938835.77</v>
      </c>
      <c r="AF548" s="9">
        <f t="shared" si="462"/>
        <v>0</v>
      </c>
      <c r="AG548" s="9">
        <f t="shared" si="519"/>
        <v>0</v>
      </c>
      <c r="AH548" s="122"/>
      <c r="AI548" s="122"/>
      <c r="AJ548" s="122"/>
      <c r="AK548" s="122"/>
      <c r="AL548" s="122"/>
      <c r="AM548" s="125"/>
      <c r="AN548" s="122"/>
      <c r="AO548" s="122"/>
      <c r="AP548" s="122"/>
      <c r="AQ548" s="122"/>
      <c r="AR548" s="122"/>
      <c r="AS548" s="122"/>
      <c r="AT548" s="3"/>
    </row>
    <row r="549" spans="1:46" hidden="1" x14ac:dyDescent="0.25">
      <c r="A549" s="122"/>
      <c r="B549" s="74" t="s">
        <v>16</v>
      </c>
      <c r="C549" s="122"/>
      <c r="D549" s="122" t="s">
        <v>21</v>
      </c>
      <c r="E549" s="29"/>
      <c r="F549" s="31"/>
      <c r="G549" s="29"/>
      <c r="H549" s="29"/>
      <c r="I549" s="35">
        <v>4</v>
      </c>
      <c r="J549" s="122">
        <v>1</v>
      </c>
      <c r="K549" s="123">
        <v>2</v>
      </c>
      <c r="L549" s="9">
        <v>32.799999999999997</v>
      </c>
      <c r="M549" s="15">
        <v>34038</v>
      </c>
      <c r="N549" s="50">
        <v>46272.93</v>
      </c>
      <c r="O549" s="102">
        <f>Проценты!$C$6</f>
        <v>0.99000000000800004</v>
      </c>
      <c r="P549" s="105">
        <f>Проценты!$C$7</f>
        <v>9.9999999920001807E-3</v>
      </c>
      <c r="Q549" s="18">
        <f t="shared" si="514"/>
        <v>1517752.1</v>
      </c>
      <c r="R549" s="18">
        <f t="shared" si="515"/>
        <v>1105281.94</v>
      </c>
      <c r="S549" s="18">
        <f t="shared" si="516"/>
        <v>11164.46</v>
      </c>
      <c r="T549" s="18">
        <f t="shared" si="517"/>
        <v>401305.7</v>
      </c>
      <c r="U549" s="51">
        <v>0</v>
      </c>
      <c r="V549" s="10">
        <v>44561</v>
      </c>
      <c r="W549" s="122"/>
      <c r="X549" s="122" t="s">
        <v>63</v>
      </c>
      <c r="Y549" s="122"/>
      <c r="Z549" s="122"/>
      <c r="AA549" s="122"/>
      <c r="AB549" s="122"/>
      <c r="AC549" s="122"/>
      <c r="AD549" s="9">
        <f t="shared" si="460"/>
        <v>0</v>
      </c>
      <c r="AE549" s="9">
        <f t="shared" si="518"/>
        <v>0</v>
      </c>
      <c r="AF549" s="9">
        <f t="shared" si="462"/>
        <v>32.799999999999997</v>
      </c>
      <c r="AG549" s="9">
        <f t="shared" si="519"/>
        <v>1517752.1</v>
      </c>
      <c r="AH549" s="122"/>
      <c r="AI549" s="122"/>
      <c r="AJ549" s="122"/>
      <c r="AK549" s="122"/>
      <c r="AL549" s="122"/>
      <c r="AM549" s="125"/>
      <c r="AN549" s="122"/>
      <c r="AO549" s="122"/>
      <c r="AP549" s="122"/>
      <c r="AQ549" s="122"/>
      <c r="AR549" s="122"/>
      <c r="AS549" s="122"/>
      <c r="AT549" s="3"/>
    </row>
    <row r="550" spans="1:46" hidden="1" x14ac:dyDescent="0.25">
      <c r="A550" s="122"/>
      <c r="B550" s="74" t="s">
        <v>17</v>
      </c>
      <c r="C550" s="122"/>
      <c r="D550" s="122" t="s">
        <v>21</v>
      </c>
      <c r="E550" s="29"/>
      <c r="F550" s="31"/>
      <c r="G550" s="29"/>
      <c r="H550" s="29"/>
      <c r="I550" s="35">
        <v>3</v>
      </c>
      <c r="J550" s="122">
        <v>1</v>
      </c>
      <c r="K550" s="123">
        <v>1</v>
      </c>
      <c r="L550" s="9">
        <v>30.9</v>
      </c>
      <c r="M550" s="15">
        <v>34038</v>
      </c>
      <c r="N550" s="50">
        <v>46272.93</v>
      </c>
      <c r="O550" s="102">
        <f>Проценты!$C$6</f>
        <v>0.99000000000800004</v>
      </c>
      <c r="P550" s="105">
        <f>Проценты!$C$7</f>
        <v>9.9999999920001807E-3</v>
      </c>
      <c r="Q550" s="18">
        <f t="shared" si="514"/>
        <v>1429833.54</v>
      </c>
      <c r="R550" s="18">
        <f t="shared" si="515"/>
        <v>1041256.46</v>
      </c>
      <c r="S550" s="18">
        <f t="shared" si="516"/>
        <v>10517.74</v>
      </c>
      <c r="T550" s="18">
        <f t="shared" si="517"/>
        <v>378059.34</v>
      </c>
      <c r="U550" s="51">
        <v>0</v>
      </c>
      <c r="V550" s="10">
        <v>44561</v>
      </c>
      <c r="W550" s="122"/>
      <c r="X550" s="122" t="s">
        <v>63</v>
      </c>
      <c r="Y550" s="122"/>
      <c r="Z550" s="122"/>
      <c r="AA550" s="122"/>
      <c r="AB550" s="122"/>
      <c r="AC550" s="122"/>
      <c r="AD550" s="9">
        <f t="shared" si="460"/>
        <v>0</v>
      </c>
      <c r="AE550" s="9">
        <f t="shared" si="518"/>
        <v>0</v>
      </c>
      <c r="AF550" s="9">
        <f t="shared" si="462"/>
        <v>30.9</v>
      </c>
      <c r="AG550" s="9">
        <f t="shared" si="519"/>
        <v>1429833.54</v>
      </c>
      <c r="AH550" s="122"/>
      <c r="AI550" s="122"/>
      <c r="AJ550" s="122"/>
      <c r="AK550" s="122"/>
      <c r="AL550" s="122"/>
      <c r="AM550" s="125"/>
      <c r="AN550" s="122"/>
      <c r="AO550" s="122"/>
      <c r="AP550" s="122"/>
      <c r="AQ550" s="122"/>
      <c r="AR550" s="122"/>
      <c r="AS550" s="122"/>
      <c r="AT550" s="3"/>
    </row>
    <row r="551" spans="1:46" hidden="1" x14ac:dyDescent="0.25">
      <c r="A551" s="122"/>
      <c r="B551" s="74" t="s">
        <v>18</v>
      </c>
      <c r="C551" s="122" t="s">
        <v>20</v>
      </c>
      <c r="D551" s="122"/>
      <c r="E551" s="29"/>
      <c r="F551" s="31"/>
      <c r="G551" s="29"/>
      <c r="H551" s="29"/>
      <c r="I551" s="35">
        <v>1</v>
      </c>
      <c r="J551" s="122">
        <v>1</v>
      </c>
      <c r="K551" s="123">
        <v>1</v>
      </c>
      <c r="L551" s="9">
        <v>16.7</v>
      </c>
      <c r="M551" s="15">
        <v>34038</v>
      </c>
      <c r="N551" s="50">
        <v>46272.93</v>
      </c>
      <c r="O551" s="102">
        <f>Проценты!$C$6</f>
        <v>0.99000000000800004</v>
      </c>
      <c r="P551" s="105">
        <f>Проценты!$C$7</f>
        <v>9.9999999920001807E-3</v>
      </c>
      <c r="Q551" s="18">
        <f t="shared" si="514"/>
        <v>772757.93</v>
      </c>
      <c r="R551" s="18">
        <f t="shared" si="515"/>
        <v>562750.25</v>
      </c>
      <c r="S551" s="18">
        <f t="shared" si="516"/>
        <v>5684.35</v>
      </c>
      <c r="T551" s="18">
        <f t="shared" si="517"/>
        <v>204323.33</v>
      </c>
      <c r="U551" s="51">
        <v>0</v>
      </c>
      <c r="V551" s="10">
        <v>44561</v>
      </c>
      <c r="W551" s="122" t="s">
        <v>63</v>
      </c>
      <c r="X551" s="122"/>
      <c r="Y551" s="122"/>
      <c r="Z551" s="122"/>
      <c r="AA551" s="122"/>
      <c r="AB551" s="122"/>
      <c r="AC551" s="122"/>
      <c r="AD551" s="9">
        <f t="shared" si="460"/>
        <v>16.7</v>
      </c>
      <c r="AE551" s="9">
        <f t="shared" si="518"/>
        <v>772757.93</v>
      </c>
      <c r="AF551" s="9">
        <f t="shared" si="462"/>
        <v>0</v>
      </c>
      <c r="AG551" s="9">
        <f t="shared" si="519"/>
        <v>0</v>
      </c>
      <c r="AH551" s="122"/>
      <c r="AI551" s="122"/>
      <c r="AJ551" s="122"/>
      <c r="AK551" s="122"/>
      <c r="AL551" s="122"/>
      <c r="AM551" s="125"/>
      <c r="AN551" s="122"/>
      <c r="AO551" s="122"/>
      <c r="AP551" s="122"/>
      <c r="AQ551" s="122"/>
      <c r="AR551" s="122"/>
      <c r="AS551" s="122"/>
      <c r="AT551" s="3"/>
    </row>
    <row r="552" spans="1:46" hidden="1" x14ac:dyDescent="0.25">
      <c r="A552" s="122"/>
      <c r="B552" s="74" t="s">
        <v>77</v>
      </c>
      <c r="C552" s="122"/>
      <c r="D552" s="122" t="s">
        <v>21</v>
      </c>
      <c r="E552" s="29"/>
      <c r="F552" s="31"/>
      <c r="G552" s="29"/>
      <c r="H552" s="29"/>
      <c r="I552" s="35">
        <v>4</v>
      </c>
      <c r="J552" s="122">
        <v>1</v>
      </c>
      <c r="K552" s="123">
        <v>3</v>
      </c>
      <c r="L552" s="9">
        <v>22.5</v>
      </c>
      <c r="M552" s="15">
        <v>34038</v>
      </c>
      <c r="N552" s="50">
        <v>46272.93</v>
      </c>
      <c r="O552" s="102">
        <f>Проценты!$C$6</f>
        <v>0.99000000000800004</v>
      </c>
      <c r="P552" s="105">
        <f>Проценты!$C$7</f>
        <v>9.9999999920001807E-3</v>
      </c>
      <c r="Q552" s="18">
        <f t="shared" si="514"/>
        <v>1041140.93</v>
      </c>
      <c r="R552" s="18">
        <f t="shared" si="515"/>
        <v>758196.45</v>
      </c>
      <c r="S552" s="18">
        <f t="shared" si="516"/>
        <v>7658.55</v>
      </c>
      <c r="T552" s="18">
        <f t="shared" si="517"/>
        <v>275285.93</v>
      </c>
      <c r="U552" s="51">
        <v>0</v>
      </c>
      <c r="V552" s="10">
        <v>44561</v>
      </c>
      <c r="W552" s="122"/>
      <c r="X552" s="122" t="s">
        <v>63</v>
      </c>
      <c r="Y552" s="122"/>
      <c r="Z552" s="122"/>
      <c r="AA552" s="122"/>
      <c r="AB552" s="122"/>
      <c r="AC552" s="122"/>
      <c r="AD552" s="9">
        <f t="shared" si="460"/>
        <v>0</v>
      </c>
      <c r="AE552" s="9">
        <f t="shared" si="518"/>
        <v>0</v>
      </c>
      <c r="AF552" s="9">
        <f t="shared" si="462"/>
        <v>22.5</v>
      </c>
      <c r="AG552" s="9">
        <f t="shared" si="519"/>
        <v>1041140.93</v>
      </c>
      <c r="AH552" s="122"/>
      <c r="AI552" s="122"/>
      <c r="AJ552" s="122"/>
      <c r="AK552" s="122"/>
      <c r="AL552" s="122"/>
      <c r="AM552" s="125"/>
      <c r="AN552" s="122"/>
      <c r="AO552" s="122"/>
      <c r="AP552" s="122"/>
      <c r="AQ552" s="122"/>
      <c r="AR552" s="122"/>
      <c r="AS552" s="122"/>
      <c r="AT552" s="3"/>
    </row>
    <row r="553" spans="1:46" hidden="1" x14ac:dyDescent="0.25">
      <c r="A553" s="122"/>
      <c r="B553" s="74" t="s">
        <v>19</v>
      </c>
      <c r="C553" s="37"/>
      <c r="D553" s="122" t="s">
        <v>21</v>
      </c>
      <c r="E553" s="29"/>
      <c r="F553" s="31"/>
      <c r="G553" s="29"/>
      <c r="H553" s="29"/>
      <c r="I553" s="35">
        <v>5</v>
      </c>
      <c r="J553" s="122">
        <v>1</v>
      </c>
      <c r="K553" s="123">
        <v>1</v>
      </c>
      <c r="L553" s="9">
        <v>53.6</v>
      </c>
      <c r="M553" s="15">
        <v>34038</v>
      </c>
      <c r="N553" s="50">
        <v>46272.93</v>
      </c>
      <c r="O553" s="102">
        <f>Проценты!$C$6</f>
        <v>0.99000000000800004</v>
      </c>
      <c r="P553" s="105">
        <f>Проценты!$C$7</f>
        <v>9.9999999920001807E-3</v>
      </c>
      <c r="Q553" s="18">
        <f t="shared" si="514"/>
        <v>2480229.0499999998</v>
      </c>
      <c r="R553" s="18">
        <f t="shared" si="515"/>
        <v>1806192.43</v>
      </c>
      <c r="S553" s="18">
        <f t="shared" si="516"/>
        <v>18244.37</v>
      </c>
      <c r="T553" s="18">
        <f t="shared" si="517"/>
        <v>655792.25</v>
      </c>
      <c r="U553" s="51">
        <v>0</v>
      </c>
      <c r="V553" s="10">
        <v>44561</v>
      </c>
      <c r="W553" s="122"/>
      <c r="X553" s="122" t="s">
        <v>63</v>
      </c>
      <c r="Y553" s="122"/>
      <c r="Z553" s="122"/>
      <c r="AA553" s="122"/>
      <c r="AB553" s="122"/>
      <c r="AC553" s="122"/>
      <c r="AD553" s="9">
        <f t="shared" si="460"/>
        <v>0</v>
      </c>
      <c r="AE553" s="9">
        <f t="shared" si="518"/>
        <v>0</v>
      </c>
      <c r="AF553" s="9">
        <f t="shared" si="462"/>
        <v>53.6</v>
      </c>
      <c r="AG553" s="9">
        <f t="shared" si="519"/>
        <v>2480229.0499999998</v>
      </c>
      <c r="AH553" s="122"/>
      <c r="AI553" s="122"/>
      <c r="AJ553" s="122"/>
      <c r="AK553" s="122"/>
      <c r="AL553" s="122"/>
      <c r="AM553" s="125"/>
      <c r="AN553" s="122"/>
      <c r="AO553" s="122"/>
      <c r="AP553" s="122"/>
      <c r="AQ553" s="122"/>
      <c r="AR553" s="122"/>
      <c r="AS553" s="122"/>
      <c r="AT553" s="3"/>
    </row>
    <row r="554" spans="1:46" hidden="1" x14ac:dyDescent="0.25">
      <c r="A554" s="122"/>
      <c r="B554" s="74" t="s">
        <v>22</v>
      </c>
      <c r="C554" s="122" t="s">
        <v>20</v>
      </c>
      <c r="D554" s="122"/>
      <c r="E554" s="29"/>
      <c r="F554" s="31"/>
      <c r="G554" s="29"/>
      <c r="H554" s="29"/>
      <c r="I554" s="35">
        <v>1</v>
      </c>
      <c r="J554" s="122">
        <v>1</v>
      </c>
      <c r="K554" s="123">
        <v>1</v>
      </c>
      <c r="L554" s="9">
        <v>9.4</v>
      </c>
      <c r="M554" s="15">
        <v>34038</v>
      </c>
      <c r="N554" s="50">
        <v>46272.93</v>
      </c>
      <c r="O554" s="102">
        <f>Проценты!$C$6</f>
        <v>0.99000000000800004</v>
      </c>
      <c r="P554" s="105">
        <f>Проценты!$C$7</f>
        <v>9.9999999920001807E-3</v>
      </c>
      <c r="Q554" s="18">
        <f t="shared" si="514"/>
        <v>434965.54</v>
      </c>
      <c r="R554" s="18">
        <f t="shared" si="515"/>
        <v>316757.63</v>
      </c>
      <c r="S554" s="18">
        <f t="shared" si="516"/>
        <v>3199.57</v>
      </c>
      <c r="T554" s="18">
        <f t="shared" si="517"/>
        <v>115008.34</v>
      </c>
      <c r="U554" s="51">
        <v>0</v>
      </c>
      <c r="V554" s="10">
        <v>44561</v>
      </c>
      <c r="W554" s="122" t="s">
        <v>63</v>
      </c>
      <c r="X554" s="122"/>
      <c r="Y554" s="122"/>
      <c r="Z554" s="122"/>
      <c r="AA554" s="122"/>
      <c r="AB554" s="122"/>
      <c r="AC554" s="122"/>
      <c r="AD554" s="9">
        <f t="shared" si="460"/>
        <v>9.4</v>
      </c>
      <c r="AE554" s="9">
        <f t="shared" si="518"/>
        <v>434965.54</v>
      </c>
      <c r="AF554" s="9">
        <f t="shared" si="462"/>
        <v>0</v>
      </c>
      <c r="AG554" s="9">
        <f t="shared" si="519"/>
        <v>0</v>
      </c>
      <c r="AH554" s="122"/>
      <c r="AI554" s="122"/>
      <c r="AJ554" s="122"/>
      <c r="AK554" s="122"/>
      <c r="AL554" s="122"/>
      <c r="AM554" s="125"/>
      <c r="AN554" s="122"/>
      <c r="AO554" s="122"/>
      <c r="AP554" s="122"/>
      <c r="AQ554" s="122"/>
      <c r="AR554" s="122"/>
      <c r="AS554" s="122"/>
      <c r="AT554" s="3"/>
    </row>
    <row r="555" spans="1:46" hidden="1" x14ac:dyDescent="0.25">
      <c r="A555" s="122"/>
      <c r="B555" s="74" t="s">
        <v>81</v>
      </c>
      <c r="C555" s="122" t="s">
        <v>20</v>
      </c>
      <c r="D555" s="37"/>
      <c r="E555" s="45"/>
      <c r="F555" s="29"/>
      <c r="G555" s="123"/>
      <c r="H555" s="122"/>
      <c r="I555" s="29">
        <v>1</v>
      </c>
      <c r="J555" s="43">
        <v>1</v>
      </c>
      <c r="K555" s="123">
        <v>1</v>
      </c>
      <c r="L555" s="9">
        <v>10.9</v>
      </c>
      <c r="M555" s="15">
        <v>34038</v>
      </c>
      <c r="N555" s="50">
        <v>46272.93</v>
      </c>
      <c r="O555" s="102">
        <f>Проценты!$C$6</f>
        <v>0.99000000000800004</v>
      </c>
      <c r="P555" s="105">
        <f>Проценты!$C$7</f>
        <v>9.9999999920001807E-3</v>
      </c>
      <c r="Q555" s="18">
        <f t="shared" si="514"/>
        <v>504374.94</v>
      </c>
      <c r="R555" s="18">
        <f t="shared" si="515"/>
        <v>367304.06</v>
      </c>
      <c r="S555" s="18">
        <f t="shared" si="516"/>
        <v>3710.14</v>
      </c>
      <c r="T555" s="18">
        <f t="shared" si="517"/>
        <v>133360.74</v>
      </c>
      <c r="U555" s="51">
        <v>0</v>
      </c>
      <c r="V555" s="10">
        <v>44561</v>
      </c>
      <c r="W555" s="122" t="s">
        <v>63</v>
      </c>
      <c r="X555" s="122"/>
      <c r="Y555" s="122"/>
      <c r="Z555" s="122"/>
      <c r="AA555" s="122"/>
      <c r="AB555" s="122"/>
      <c r="AC555" s="122"/>
      <c r="AD555" s="9">
        <f t="shared" si="460"/>
        <v>10.9</v>
      </c>
      <c r="AE555" s="9">
        <f t="shared" si="518"/>
        <v>504374.94</v>
      </c>
      <c r="AF555" s="9">
        <f t="shared" si="462"/>
        <v>0</v>
      </c>
      <c r="AG555" s="9">
        <f t="shared" si="519"/>
        <v>0</v>
      </c>
      <c r="AH555" s="122"/>
      <c r="AI555" s="122"/>
      <c r="AJ555" s="122"/>
      <c r="AK555" s="122"/>
      <c r="AL555" s="122"/>
      <c r="AM555" s="125"/>
      <c r="AN555" s="122"/>
      <c r="AO555" s="122"/>
      <c r="AP555" s="122"/>
      <c r="AQ555" s="122"/>
      <c r="AR555" s="122"/>
      <c r="AS555" s="122"/>
      <c r="AT555" s="3"/>
    </row>
    <row r="556" spans="1:46" hidden="1" x14ac:dyDescent="0.25">
      <c r="A556" s="122"/>
      <c r="B556" s="74" t="s">
        <v>122</v>
      </c>
      <c r="C556" s="122" t="s">
        <v>20</v>
      </c>
      <c r="D556" s="37"/>
      <c r="E556" s="45"/>
      <c r="F556" s="29"/>
      <c r="G556" s="123"/>
      <c r="H556" s="122"/>
      <c r="I556" s="29">
        <v>1</v>
      </c>
      <c r="J556" s="43">
        <v>1</v>
      </c>
      <c r="K556" s="123">
        <v>1</v>
      </c>
      <c r="L556" s="9">
        <v>11.2</v>
      </c>
      <c r="M556" s="15">
        <v>34038</v>
      </c>
      <c r="N556" s="50">
        <v>46272.93</v>
      </c>
      <c r="O556" s="102">
        <f>Проценты!$C$6</f>
        <v>0.99000000000800004</v>
      </c>
      <c r="P556" s="105">
        <f>Проценты!$C$7</f>
        <v>9.9999999920001807E-3</v>
      </c>
      <c r="Q556" s="18">
        <f t="shared" si="514"/>
        <v>518256.82</v>
      </c>
      <c r="R556" s="18">
        <f t="shared" si="515"/>
        <v>377413.34</v>
      </c>
      <c r="S556" s="18">
        <f t="shared" si="516"/>
        <v>3812.26</v>
      </c>
      <c r="T556" s="18">
        <f t="shared" si="517"/>
        <v>137031.22</v>
      </c>
      <c r="U556" s="51">
        <v>0</v>
      </c>
      <c r="V556" s="10">
        <v>44561</v>
      </c>
      <c r="W556" s="122" t="s">
        <v>63</v>
      </c>
      <c r="X556" s="122"/>
      <c r="Y556" s="122"/>
      <c r="Z556" s="122"/>
      <c r="AA556" s="122"/>
      <c r="AB556" s="122"/>
      <c r="AC556" s="122"/>
      <c r="AD556" s="9">
        <f t="shared" si="460"/>
        <v>11.2</v>
      </c>
      <c r="AE556" s="9">
        <f t="shared" si="518"/>
        <v>518256.82</v>
      </c>
      <c r="AF556" s="9">
        <f t="shared" si="462"/>
        <v>0</v>
      </c>
      <c r="AG556" s="9">
        <f t="shared" si="519"/>
        <v>0</v>
      </c>
      <c r="AH556" s="122"/>
      <c r="AI556" s="122"/>
      <c r="AJ556" s="122"/>
      <c r="AK556" s="122"/>
      <c r="AL556" s="122"/>
      <c r="AM556" s="125"/>
      <c r="AN556" s="122"/>
      <c r="AO556" s="122"/>
      <c r="AP556" s="122"/>
      <c r="AQ556" s="122"/>
      <c r="AR556" s="122"/>
      <c r="AS556" s="122"/>
      <c r="AT556" s="3"/>
    </row>
    <row r="557" spans="1:46" hidden="1" x14ac:dyDescent="0.25">
      <c r="A557" s="122"/>
      <c r="B557" s="74" t="s">
        <v>134</v>
      </c>
      <c r="C557" s="122" t="s">
        <v>20</v>
      </c>
      <c r="D557" s="37"/>
      <c r="E557" s="45"/>
      <c r="F557" s="29"/>
      <c r="G557" s="123"/>
      <c r="H557" s="122"/>
      <c r="I557" s="29">
        <v>1</v>
      </c>
      <c r="J557" s="43">
        <v>1</v>
      </c>
      <c r="K557" s="123">
        <v>1</v>
      </c>
      <c r="L557" s="9">
        <v>14.3</v>
      </c>
      <c r="M557" s="15">
        <v>34038</v>
      </c>
      <c r="N557" s="50">
        <v>46272.93</v>
      </c>
      <c r="O557" s="102">
        <f>Проценты!$C$6</f>
        <v>0.99000000000800004</v>
      </c>
      <c r="P557" s="105">
        <f>Проценты!$C$7</f>
        <v>9.9999999920001807E-3</v>
      </c>
      <c r="Q557" s="18">
        <f t="shared" si="514"/>
        <v>661702.9</v>
      </c>
      <c r="R557" s="18">
        <f t="shared" si="515"/>
        <v>481875.97</v>
      </c>
      <c r="S557" s="18">
        <f t="shared" si="516"/>
        <v>4867.43</v>
      </c>
      <c r="T557" s="18">
        <f t="shared" si="517"/>
        <v>174959.5</v>
      </c>
      <c r="U557" s="51">
        <v>0</v>
      </c>
      <c r="V557" s="10">
        <v>44561</v>
      </c>
      <c r="W557" s="122" t="s">
        <v>63</v>
      </c>
      <c r="X557" s="122"/>
      <c r="Y557" s="122"/>
      <c r="Z557" s="122"/>
      <c r="AA557" s="122"/>
      <c r="AB557" s="122"/>
      <c r="AC557" s="122"/>
      <c r="AD557" s="9">
        <f t="shared" si="460"/>
        <v>14.3</v>
      </c>
      <c r="AE557" s="9">
        <f t="shared" si="518"/>
        <v>661702.9</v>
      </c>
      <c r="AF557" s="9">
        <f t="shared" si="462"/>
        <v>0</v>
      </c>
      <c r="AG557" s="9">
        <f t="shared" si="519"/>
        <v>0</v>
      </c>
      <c r="AH557" s="122"/>
      <c r="AI557" s="122"/>
      <c r="AJ557" s="122"/>
      <c r="AK557" s="122"/>
      <c r="AL557" s="122"/>
      <c r="AM557" s="125"/>
      <c r="AN557" s="122"/>
      <c r="AO557" s="122"/>
      <c r="AP557" s="122"/>
      <c r="AQ557" s="122"/>
      <c r="AR557" s="122"/>
      <c r="AS557" s="122"/>
      <c r="AT557" s="3"/>
    </row>
    <row r="558" spans="1:46" hidden="1" x14ac:dyDescent="0.25">
      <c r="A558" s="122"/>
      <c r="B558" s="74" t="s">
        <v>25</v>
      </c>
      <c r="C558" s="122" t="s">
        <v>20</v>
      </c>
      <c r="D558" s="37"/>
      <c r="E558" s="45"/>
      <c r="F558" s="29"/>
      <c r="G558" s="123"/>
      <c r="H558" s="122"/>
      <c r="I558" s="29">
        <v>4</v>
      </c>
      <c r="J558" s="43">
        <v>1</v>
      </c>
      <c r="K558" s="123">
        <v>2</v>
      </c>
      <c r="L558" s="9">
        <v>31.5</v>
      </c>
      <c r="M558" s="15">
        <v>34038</v>
      </c>
      <c r="N558" s="50">
        <v>46272.93</v>
      </c>
      <c r="O558" s="102">
        <f>Проценты!$C$6</f>
        <v>0.99000000000800004</v>
      </c>
      <c r="P558" s="105">
        <f>Проценты!$C$7</f>
        <v>9.9999999920001807E-3</v>
      </c>
      <c r="Q558" s="18">
        <f t="shared" si="514"/>
        <v>1457597.3</v>
      </c>
      <c r="R558" s="18">
        <f t="shared" si="515"/>
        <v>1061475.03</v>
      </c>
      <c r="S558" s="18">
        <f t="shared" si="516"/>
        <v>10721.97</v>
      </c>
      <c r="T558" s="18">
        <f t="shared" si="517"/>
        <v>385400.3</v>
      </c>
      <c r="U558" s="51">
        <v>0</v>
      </c>
      <c r="V558" s="10">
        <v>44561</v>
      </c>
      <c r="W558" s="122" t="s">
        <v>63</v>
      </c>
      <c r="X558" s="122"/>
      <c r="Y558" s="122"/>
      <c r="Z558" s="122"/>
      <c r="AA558" s="122"/>
      <c r="AB558" s="122"/>
      <c r="AC558" s="122"/>
      <c r="AD558" s="9">
        <f t="shared" si="460"/>
        <v>31.5</v>
      </c>
      <c r="AE558" s="9">
        <f t="shared" si="518"/>
        <v>1457597.3</v>
      </c>
      <c r="AF558" s="9">
        <f t="shared" si="462"/>
        <v>0</v>
      </c>
      <c r="AG558" s="9">
        <f t="shared" si="519"/>
        <v>0</v>
      </c>
      <c r="AH558" s="122"/>
      <c r="AI558" s="122"/>
      <c r="AJ558" s="122"/>
      <c r="AK558" s="122"/>
      <c r="AL558" s="122"/>
      <c r="AM558" s="125"/>
      <c r="AN558" s="122"/>
      <c r="AO558" s="122"/>
      <c r="AP558" s="122"/>
      <c r="AQ558" s="122"/>
      <c r="AR558" s="122"/>
      <c r="AS558" s="122"/>
      <c r="AT558" s="3"/>
    </row>
    <row r="559" spans="1:46" hidden="1" x14ac:dyDescent="0.25">
      <c r="A559" s="122"/>
      <c r="B559" s="74" t="s">
        <v>49</v>
      </c>
      <c r="C559" s="122" t="s">
        <v>20</v>
      </c>
      <c r="D559" s="37"/>
      <c r="E559" s="45"/>
      <c r="F559" s="29"/>
      <c r="G559" s="123"/>
      <c r="H559" s="122"/>
      <c r="I559" s="29">
        <v>1</v>
      </c>
      <c r="J559" s="43">
        <v>1</v>
      </c>
      <c r="K559" s="123">
        <v>2</v>
      </c>
      <c r="L559" s="9">
        <v>31.9</v>
      </c>
      <c r="M559" s="15">
        <v>34038</v>
      </c>
      <c r="N559" s="50">
        <v>46272.93</v>
      </c>
      <c r="O559" s="102">
        <f>Проценты!$C$6</f>
        <v>0.99000000000800004</v>
      </c>
      <c r="P559" s="105">
        <f>Проценты!$C$7</f>
        <v>9.9999999920001807E-3</v>
      </c>
      <c r="Q559" s="18">
        <f t="shared" si="514"/>
        <v>1476106.47</v>
      </c>
      <c r="R559" s="18">
        <f t="shared" si="515"/>
        <v>1074954.08</v>
      </c>
      <c r="S559" s="18">
        <f t="shared" si="516"/>
        <v>10858.12</v>
      </c>
      <c r="T559" s="18">
        <f t="shared" si="517"/>
        <v>390294.27</v>
      </c>
      <c r="U559" s="51">
        <v>0</v>
      </c>
      <c r="V559" s="10">
        <v>44561</v>
      </c>
      <c r="W559" s="122" t="s">
        <v>63</v>
      </c>
      <c r="X559" s="122"/>
      <c r="Y559" s="122"/>
      <c r="Z559" s="122"/>
      <c r="AA559" s="122"/>
      <c r="AB559" s="122"/>
      <c r="AC559" s="122"/>
      <c r="AD559" s="9">
        <f t="shared" si="460"/>
        <v>31.9</v>
      </c>
      <c r="AE559" s="9">
        <f t="shared" si="518"/>
        <v>1476106.47</v>
      </c>
      <c r="AF559" s="9">
        <f t="shared" si="462"/>
        <v>0</v>
      </c>
      <c r="AG559" s="9">
        <f t="shared" si="519"/>
        <v>0</v>
      </c>
      <c r="AH559" s="122"/>
      <c r="AI559" s="122"/>
      <c r="AJ559" s="122"/>
      <c r="AK559" s="122"/>
      <c r="AL559" s="122"/>
      <c r="AM559" s="125"/>
      <c r="AN559" s="122"/>
      <c r="AO559" s="122"/>
      <c r="AP559" s="122"/>
      <c r="AQ559" s="122"/>
      <c r="AR559" s="122"/>
      <c r="AS559" s="122"/>
      <c r="AT559" s="3"/>
    </row>
    <row r="560" spans="1:46" hidden="1" x14ac:dyDescent="0.25">
      <c r="A560" s="122"/>
      <c r="B560" s="74" t="s">
        <v>26</v>
      </c>
      <c r="C560" s="122" t="s">
        <v>20</v>
      </c>
      <c r="D560" s="37"/>
      <c r="E560" s="45"/>
      <c r="F560" s="29"/>
      <c r="G560" s="123"/>
      <c r="H560" s="122"/>
      <c r="I560" s="29">
        <v>1</v>
      </c>
      <c r="J560" s="43">
        <v>1</v>
      </c>
      <c r="K560" s="123">
        <v>1</v>
      </c>
      <c r="L560" s="9">
        <v>41</v>
      </c>
      <c r="M560" s="15">
        <v>34038</v>
      </c>
      <c r="N560" s="50">
        <v>46272.93</v>
      </c>
      <c r="O560" s="102">
        <f>Проценты!$C$6</f>
        <v>0.99000000000800004</v>
      </c>
      <c r="P560" s="105">
        <f>Проценты!$C$7</f>
        <v>9.9999999920001807E-3</v>
      </c>
      <c r="Q560" s="18">
        <f t="shared" si="514"/>
        <v>1897190.13</v>
      </c>
      <c r="R560" s="18">
        <f t="shared" si="515"/>
        <v>1381602.42</v>
      </c>
      <c r="S560" s="18">
        <f t="shared" si="516"/>
        <v>13955.58</v>
      </c>
      <c r="T560" s="18">
        <f t="shared" si="517"/>
        <v>501632.13</v>
      </c>
      <c r="U560" s="51">
        <v>0</v>
      </c>
      <c r="V560" s="10">
        <v>44561</v>
      </c>
      <c r="W560" s="122" t="s">
        <v>63</v>
      </c>
      <c r="X560" s="122"/>
      <c r="Y560" s="122"/>
      <c r="Z560" s="122"/>
      <c r="AA560" s="122"/>
      <c r="AB560" s="122"/>
      <c r="AC560" s="122"/>
      <c r="AD560" s="9">
        <f t="shared" si="460"/>
        <v>41</v>
      </c>
      <c r="AE560" s="9">
        <f t="shared" si="518"/>
        <v>1897190.13</v>
      </c>
      <c r="AF560" s="9">
        <f t="shared" si="462"/>
        <v>0</v>
      </c>
      <c r="AG560" s="9">
        <f t="shared" si="519"/>
        <v>0</v>
      </c>
      <c r="AH560" s="122"/>
      <c r="AI560" s="122"/>
      <c r="AJ560" s="122"/>
      <c r="AK560" s="122"/>
      <c r="AL560" s="122"/>
      <c r="AM560" s="125"/>
      <c r="AN560" s="122"/>
      <c r="AO560" s="122"/>
      <c r="AP560" s="122"/>
      <c r="AQ560" s="122"/>
      <c r="AR560" s="122"/>
      <c r="AS560" s="122"/>
      <c r="AT560" s="3"/>
    </row>
    <row r="561" spans="1:46" hidden="1" x14ac:dyDescent="0.25">
      <c r="A561" s="122"/>
      <c r="B561" s="74" t="s">
        <v>50</v>
      </c>
      <c r="C561" s="122"/>
      <c r="D561" s="122" t="s">
        <v>21</v>
      </c>
      <c r="E561" s="45"/>
      <c r="F561" s="29"/>
      <c r="G561" s="123"/>
      <c r="H561" s="122"/>
      <c r="I561" s="29">
        <v>3</v>
      </c>
      <c r="J561" s="43">
        <v>1</v>
      </c>
      <c r="K561" s="123">
        <v>1</v>
      </c>
      <c r="L561" s="9">
        <v>31.2</v>
      </c>
      <c r="M561" s="15">
        <v>34038</v>
      </c>
      <c r="N561" s="50">
        <v>46272.93</v>
      </c>
      <c r="O561" s="102">
        <f>Проценты!$C$6</f>
        <v>0.99000000000800004</v>
      </c>
      <c r="P561" s="105">
        <f>Проценты!$C$7</f>
        <v>9.9999999920001807E-3</v>
      </c>
      <c r="Q561" s="18">
        <f t="shared" si="514"/>
        <v>1443715.42</v>
      </c>
      <c r="R561" s="18">
        <f t="shared" si="515"/>
        <v>1051365.74</v>
      </c>
      <c r="S561" s="18">
        <f t="shared" si="516"/>
        <v>10619.86</v>
      </c>
      <c r="T561" s="18">
        <f t="shared" si="517"/>
        <v>381729.82</v>
      </c>
      <c r="U561" s="51">
        <v>0</v>
      </c>
      <c r="V561" s="10">
        <v>44561</v>
      </c>
      <c r="W561" s="122"/>
      <c r="X561" s="122" t="s">
        <v>63</v>
      </c>
      <c r="Y561" s="122"/>
      <c r="Z561" s="122"/>
      <c r="AA561" s="122"/>
      <c r="AB561" s="122"/>
      <c r="AC561" s="122"/>
      <c r="AD561" s="9">
        <f t="shared" si="460"/>
        <v>0</v>
      </c>
      <c r="AE561" s="9">
        <f t="shared" si="518"/>
        <v>0</v>
      </c>
      <c r="AF561" s="9">
        <f t="shared" si="462"/>
        <v>31.2</v>
      </c>
      <c r="AG561" s="9">
        <f t="shared" si="519"/>
        <v>1443715.42</v>
      </c>
      <c r="AH561" s="122"/>
      <c r="AI561" s="122"/>
      <c r="AJ561" s="122"/>
      <c r="AK561" s="122"/>
      <c r="AL561" s="122"/>
      <c r="AM561" s="125"/>
      <c r="AN561" s="122"/>
      <c r="AO561" s="122"/>
      <c r="AP561" s="122"/>
      <c r="AQ561" s="122"/>
      <c r="AR561" s="122"/>
      <c r="AS561" s="122"/>
      <c r="AT561" s="3"/>
    </row>
    <row r="562" spans="1:46" hidden="1" x14ac:dyDescent="0.25">
      <c r="A562" s="122"/>
      <c r="B562" s="74" t="s">
        <v>326</v>
      </c>
      <c r="C562" s="122"/>
      <c r="D562" s="122" t="s">
        <v>21</v>
      </c>
      <c r="E562" s="45"/>
      <c r="F562" s="29"/>
      <c r="G562" s="123"/>
      <c r="H562" s="122"/>
      <c r="I562" s="29">
        <v>2</v>
      </c>
      <c r="J562" s="43">
        <v>1</v>
      </c>
      <c r="K562" s="123">
        <v>1</v>
      </c>
      <c r="L562" s="9">
        <v>28.5</v>
      </c>
      <c r="M562" s="15">
        <v>34038</v>
      </c>
      <c r="N562" s="50">
        <v>46272.93</v>
      </c>
      <c r="O562" s="102">
        <f>Проценты!$C$6</f>
        <v>0.99000000000800004</v>
      </c>
      <c r="P562" s="105">
        <f>Проценты!$C$7</f>
        <v>9.9999999920001807E-3</v>
      </c>
      <c r="Q562" s="18">
        <f t="shared" si="514"/>
        <v>1318778.51</v>
      </c>
      <c r="R562" s="18">
        <f t="shared" si="515"/>
        <v>960382.17</v>
      </c>
      <c r="S562" s="18">
        <f t="shared" si="516"/>
        <v>9700.83</v>
      </c>
      <c r="T562" s="18">
        <f t="shared" si="517"/>
        <v>348695.51</v>
      </c>
      <c r="U562" s="51">
        <v>0</v>
      </c>
      <c r="V562" s="10">
        <v>44561</v>
      </c>
      <c r="W562" s="122"/>
      <c r="X562" s="122" t="s">
        <v>63</v>
      </c>
      <c r="Y562" s="122"/>
      <c r="Z562" s="122"/>
      <c r="AA562" s="122"/>
      <c r="AB562" s="122"/>
      <c r="AC562" s="122"/>
      <c r="AD562" s="9">
        <f t="shared" si="460"/>
        <v>0</v>
      </c>
      <c r="AE562" s="9">
        <f t="shared" si="518"/>
        <v>0</v>
      </c>
      <c r="AF562" s="9">
        <f t="shared" si="462"/>
        <v>28.5</v>
      </c>
      <c r="AG562" s="9">
        <f t="shared" si="519"/>
        <v>1318778.51</v>
      </c>
      <c r="AH562" s="122"/>
      <c r="AI562" s="122"/>
      <c r="AJ562" s="122"/>
      <c r="AK562" s="122"/>
      <c r="AL562" s="122"/>
      <c r="AM562" s="125"/>
      <c r="AN562" s="122"/>
      <c r="AO562" s="122"/>
      <c r="AP562" s="122"/>
      <c r="AQ562" s="122"/>
      <c r="AR562" s="122"/>
      <c r="AS562" s="122"/>
      <c r="AT562" s="3"/>
    </row>
    <row r="563" spans="1:46" s="34" customFormat="1" ht="31.5" x14ac:dyDescent="0.25">
      <c r="A563" s="122"/>
      <c r="B563" s="68" t="s">
        <v>332</v>
      </c>
      <c r="C563" s="122"/>
      <c r="D563" s="122"/>
      <c r="E563" s="43">
        <f t="shared" ref="E563:H563" si="520">E566+E567+E568+E569+E570+E571</f>
        <v>52</v>
      </c>
      <c r="F563" s="43">
        <f t="shared" si="520"/>
        <v>1915</v>
      </c>
      <c r="G563" s="43">
        <f t="shared" si="520"/>
        <v>5</v>
      </c>
      <c r="H563" s="43">
        <f t="shared" si="520"/>
        <v>214</v>
      </c>
      <c r="I563" s="43">
        <f>I566+I567+I568+I569+I570+I571</f>
        <v>144</v>
      </c>
      <c r="J563" s="43">
        <f t="shared" ref="J563:L563" si="521">J566+J567+J568+J569+J570+J571</f>
        <v>57</v>
      </c>
      <c r="K563" s="43">
        <f t="shared" si="521"/>
        <v>0</v>
      </c>
      <c r="L563" s="9">
        <f t="shared" si="521"/>
        <v>2129</v>
      </c>
      <c r="M563" s="122"/>
      <c r="N563" s="122"/>
      <c r="O563" s="122"/>
      <c r="P563" s="122"/>
      <c r="Q563" s="9">
        <f t="shared" ref="Q563:U563" si="522">Q566+Q567+Q568+Q569+Q570+Q571</f>
        <v>98515067.980000004</v>
      </c>
      <c r="R563" s="9">
        <f t="shared" si="522"/>
        <v>71742232.989999995</v>
      </c>
      <c r="S563" s="9">
        <f t="shared" si="522"/>
        <v>724669.01</v>
      </c>
      <c r="T563" s="9">
        <f t="shared" si="522"/>
        <v>26048165.98</v>
      </c>
      <c r="U563" s="9">
        <f t="shared" si="522"/>
        <v>0</v>
      </c>
      <c r="V563" s="122"/>
      <c r="W563" s="122"/>
      <c r="X563" s="122"/>
      <c r="Y563" s="122"/>
      <c r="Z563" s="122"/>
      <c r="AA563" s="122"/>
      <c r="AB563" s="122"/>
      <c r="AC563" s="122"/>
      <c r="AD563" s="9">
        <f t="shared" ref="AD563:AP563" si="523">AD566+AD567+AD568+AD569+AD570+AD571</f>
        <v>1915</v>
      </c>
      <c r="AE563" s="9">
        <f t="shared" si="523"/>
        <v>88612660.950000003</v>
      </c>
      <c r="AF563" s="9">
        <f t="shared" si="523"/>
        <v>214</v>
      </c>
      <c r="AG563" s="9">
        <f t="shared" si="523"/>
        <v>9902407.0299999993</v>
      </c>
      <c r="AH563" s="9">
        <f t="shared" si="523"/>
        <v>0</v>
      </c>
      <c r="AI563" s="9">
        <f t="shared" si="523"/>
        <v>0</v>
      </c>
      <c r="AJ563" s="9">
        <f t="shared" si="523"/>
        <v>0</v>
      </c>
      <c r="AK563" s="9">
        <f t="shared" si="523"/>
        <v>0</v>
      </c>
      <c r="AL563" s="9">
        <f t="shared" si="523"/>
        <v>0</v>
      </c>
      <c r="AM563" s="9">
        <f t="shared" si="523"/>
        <v>0</v>
      </c>
      <c r="AN563" s="9">
        <f t="shared" si="523"/>
        <v>0</v>
      </c>
      <c r="AO563" s="9">
        <f t="shared" si="523"/>
        <v>0</v>
      </c>
      <c r="AP563" s="9">
        <f t="shared" si="523"/>
        <v>0</v>
      </c>
      <c r="AQ563" s="122"/>
      <c r="AR563" s="122"/>
      <c r="AS563" s="122"/>
    </row>
    <row r="564" spans="1:46" s="34" customFormat="1" x14ac:dyDescent="0.25">
      <c r="A564" s="122"/>
      <c r="B564" s="68" t="s">
        <v>329</v>
      </c>
      <c r="C564" s="122"/>
      <c r="D564" s="122"/>
      <c r="E564" s="43"/>
      <c r="F564" s="43"/>
      <c r="G564" s="43"/>
      <c r="H564" s="43"/>
      <c r="I564" s="43"/>
      <c r="J564" s="43"/>
      <c r="K564" s="43"/>
      <c r="L564" s="9"/>
      <c r="M564" s="122"/>
      <c r="N564" s="122"/>
      <c r="O564" s="122"/>
      <c r="P564" s="122"/>
      <c r="Q564" s="9">
        <f>R564+S564+T564+U564</f>
        <v>97754214.670000002</v>
      </c>
      <c r="R564" s="9">
        <f>R563</f>
        <v>71742232.989999995</v>
      </c>
      <c r="S564" s="9">
        <f>S563</f>
        <v>724669.01</v>
      </c>
      <c r="T564" s="9">
        <v>25287312.670000002</v>
      </c>
      <c r="U564" s="9">
        <v>0</v>
      </c>
      <c r="V564" s="122"/>
      <c r="W564" s="122"/>
      <c r="X564" s="125"/>
      <c r="Y564" s="122"/>
      <c r="Z564" s="122"/>
      <c r="AA564" s="122"/>
      <c r="AB564" s="122"/>
      <c r="AC564" s="122"/>
      <c r="AD564" s="9"/>
      <c r="AE564" s="9"/>
      <c r="AF564" s="9"/>
      <c r="AG564" s="9"/>
      <c r="AH564" s="9"/>
      <c r="AI564" s="9"/>
      <c r="AJ564" s="9"/>
      <c r="AK564" s="9"/>
      <c r="AL564" s="9"/>
      <c r="AM564" s="127"/>
      <c r="AN564" s="9"/>
      <c r="AO564" s="9"/>
      <c r="AP564" s="9"/>
      <c r="AQ564" s="122"/>
      <c r="AR564" s="122"/>
      <c r="AS564" s="122"/>
    </row>
    <row r="565" spans="1:46" s="34" customFormat="1" x14ac:dyDescent="0.25">
      <c r="A565" s="122"/>
      <c r="B565" s="68" t="s">
        <v>330</v>
      </c>
      <c r="C565" s="122"/>
      <c r="D565" s="122"/>
      <c r="E565" s="43"/>
      <c r="F565" s="43"/>
      <c r="G565" s="43"/>
      <c r="H565" s="43"/>
      <c r="I565" s="43"/>
      <c r="J565" s="43"/>
      <c r="K565" s="43"/>
      <c r="L565" s="9"/>
      <c r="M565" s="122"/>
      <c r="N565" s="122"/>
      <c r="O565" s="122"/>
      <c r="P565" s="122"/>
      <c r="Q565" s="9">
        <f>R565+S565+T565+U565</f>
        <v>760853.31</v>
      </c>
      <c r="R565" s="9">
        <v>0</v>
      </c>
      <c r="S565" s="9">
        <v>0</v>
      </c>
      <c r="T565" s="9">
        <f>T563-T564</f>
        <v>760853.31</v>
      </c>
      <c r="U565" s="9">
        <v>0</v>
      </c>
      <c r="V565" s="122"/>
      <c r="W565" s="122"/>
      <c r="X565" s="125"/>
      <c r="Y565" s="122"/>
      <c r="Z565" s="122"/>
      <c r="AA565" s="122"/>
      <c r="AB565" s="122"/>
      <c r="AC565" s="122"/>
      <c r="AD565" s="9"/>
      <c r="AE565" s="9"/>
      <c r="AF565" s="9"/>
      <c r="AG565" s="9"/>
      <c r="AH565" s="9"/>
      <c r="AI565" s="9"/>
      <c r="AJ565" s="9"/>
      <c r="AK565" s="9"/>
      <c r="AL565" s="9"/>
      <c r="AM565" s="127"/>
      <c r="AN565" s="9"/>
      <c r="AO565" s="9"/>
      <c r="AP565" s="9"/>
      <c r="AQ565" s="122"/>
      <c r="AR565" s="122"/>
      <c r="AS565" s="122"/>
    </row>
    <row r="566" spans="1:46" x14ac:dyDescent="0.25">
      <c r="A566" s="122">
        <v>1</v>
      </c>
      <c r="B566" s="5" t="s">
        <v>184</v>
      </c>
      <c r="C566" s="37"/>
      <c r="D566" s="37"/>
      <c r="E566" s="123">
        <v>6</v>
      </c>
      <c r="F566" s="49">
        <v>191</v>
      </c>
      <c r="G566" s="123">
        <v>1</v>
      </c>
      <c r="H566" s="33">
        <v>38.299999999999997</v>
      </c>
      <c r="I566" s="123">
        <v>13</v>
      </c>
      <c r="J566" s="123">
        <v>7</v>
      </c>
      <c r="K566" s="123"/>
      <c r="L566" s="33">
        <v>229.3</v>
      </c>
      <c r="M566" s="15">
        <v>34038</v>
      </c>
      <c r="N566" s="50">
        <v>46272.93</v>
      </c>
      <c r="O566" s="105">
        <f>Проценты!$D$6</f>
        <v>0.98999999995038801</v>
      </c>
      <c r="P566" s="105">
        <f>Проценты!$D$7</f>
        <v>1.00000000496119E-2</v>
      </c>
      <c r="Q566" s="18">
        <f t="shared" ref="Q566:Q571" si="524">L566*N566</f>
        <v>10610382.85</v>
      </c>
      <c r="R566" s="18">
        <f t="shared" ref="R566:R571" si="525">IF(N566&lt;M566,(L566*M566*O566)*N566/M566,L566*M566*O566)</f>
        <v>7726864.2699999996</v>
      </c>
      <c r="S566" s="18">
        <f t="shared" ref="S566:S571" si="526">IF(N566&lt;M566,(L566*M566*P566)*N566/M566,L566*M566*P566)</f>
        <v>78049.13</v>
      </c>
      <c r="T566" s="18">
        <f t="shared" ref="T566:T571" si="527">Q566-R566-S566-U566</f>
        <v>2805469.45</v>
      </c>
      <c r="U566" s="51">
        <v>0</v>
      </c>
      <c r="V566" s="10">
        <v>44926</v>
      </c>
      <c r="W566" s="122"/>
      <c r="X566" s="125"/>
      <c r="Y566" s="122"/>
      <c r="Z566" s="122"/>
      <c r="AA566" s="122"/>
      <c r="AB566" s="122"/>
      <c r="AC566" s="122"/>
      <c r="AD566" s="52">
        <v>191</v>
      </c>
      <c r="AE566" s="9">
        <f>AD566/L566*Q566</f>
        <v>8838129.6300000008</v>
      </c>
      <c r="AF566" s="52">
        <v>38.299999999999997</v>
      </c>
      <c r="AG566" s="9">
        <f>AF566/L566*Q566</f>
        <v>1772253.22</v>
      </c>
      <c r="AH566" s="122"/>
      <c r="AI566" s="122"/>
      <c r="AJ566" s="122"/>
      <c r="AK566" s="122"/>
      <c r="AL566" s="122"/>
      <c r="AM566" s="125"/>
      <c r="AN566" s="122"/>
      <c r="AO566" s="122"/>
      <c r="AP566" s="122"/>
      <c r="AQ566" s="122"/>
      <c r="AR566" s="122"/>
      <c r="AS566" s="122"/>
      <c r="AT566" s="3"/>
    </row>
    <row r="567" spans="1:46" x14ac:dyDescent="0.25">
      <c r="A567" s="122">
        <v>2</v>
      </c>
      <c r="B567" s="5" t="s">
        <v>185</v>
      </c>
      <c r="C567" s="122"/>
      <c r="D567" s="122"/>
      <c r="E567" s="28">
        <v>9</v>
      </c>
      <c r="F567" s="28">
        <v>377.5</v>
      </c>
      <c r="G567" s="28">
        <v>0</v>
      </c>
      <c r="H567" s="28">
        <v>0</v>
      </c>
      <c r="I567" s="53">
        <v>24</v>
      </c>
      <c r="J567" s="123">
        <f t="shared" ref="J567:J571" si="528">E567+G567</f>
        <v>9</v>
      </c>
      <c r="K567" s="123"/>
      <c r="L567" s="52">
        <f>F567+H567</f>
        <v>377.5</v>
      </c>
      <c r="M567" s="15">
        <v>34038</v>
      </c>
      <c r="N567" s="50">
        <v>46272.93</v>
      </c>
      <c r="O567" s="105">
        <f>Проценты!$D$6</f>
        <v>0.98999999995038801</v>
      </c>
      <c r="P567" s="105">
        <f>Проценты!$D$7</f>
        <v>1.00000000496119E-2</v>
      </c>
      <c r="Q567" s="18">
        <f t="shared" si="524"/>
        <v>17468031.079999998</v>
      </c>
      <c r="R567" s="18">
        <f t="shared" si="525"/>
        <v>12720851.550000001</v>
      </c>
      <c r="S567" s="18">
        <f t="shared" si="526"/>
        <v>128493.45</v>
      </c>
      <c r="T567" s="18">
        <f t="shared" si="527"/>
        <v>4618686.08</v>
      </c>
      <c r="U567" s="51">
        <v>0</v>
      </c>
      <c r="V567" s="10">
        <v>44926</v>
      </c>
      <c r="W567" s="122"/>
      <c r="X567" s="125"/>
      <c r="Y567" s="122"/>
      <c r="Z567" s="122"/>
      <c r="AA567" s="122"/>
      <c r="AB567" s="122"/>
      <c r="AC567" s="122"/>
      <c r="AD567" s="54">
        <v>377.5</v>
      </c>
      <c r="AE567" s="9">
        <f t="shared" ref="AE567:AE634" si="529">AD567/L567*Q567</f>
        <v>17468031.079999998</v>
      </c>
      <c r="AF567" s="55">
        <v>0</v>
      </c>
      <c r="AG567" s="9">
        <f t="shared" ref="AG567:AG634" si="530">AF567/L567*Q567</f>
        <v>0</v>
      </c>
      <c r="AH567" s="122"/>
      <c r="AI567" s="122"/>
      <c r="AJ567" s="122"/>
      <c r="AK567" s="122"/>
      <c r="AL567" s="122"/>
      <c r="AM567" s="125"/>
      <c r="AN567" s="122"/>
      <c r="AO567" s="122"/>
      <c r="AP567" s="122"/>
      <c r="AQ567" s="122"/>
      <c r="AR567" s="122"/>
      <c r="AS567" s="122"/>
      <c r="AT567" s="3"/>
    </row>
    <row r="568" spans="1:46" x14ac:dyDescent="0.25">
      <c r="A568" s="122">
        <v>3</v>
      </c>
      <c r="B568" s="5" t="s">
        <v>186</v>
      </c>
      <c r="C568" s="37"/>
      <c r="D568" s="56"/>
      <c r="E568" s="53">
        <v>12</v>
      </c>
      <c r="F568" s="57">
        <v>468.1</v>
      </c>
      <c r="G568" s="123">
        <v>1</v>
      </c>
      <c r="H568" s="123">
        <v>46.2</v>
      </c>
      <c r="I568" s="53">
        <v>33</v>
      </c>
      <c r="J568" s="58">
        <f t="shared" si="528"/>
        <v>13</v>
      </c>
      <c r="K568" s="123"/>
      <c r="L568" s="52">
        <f>F568+H568</f>
        <v>514.29999999999995</v>
      </c>
      <c r="M568" s="15">
        <v>34038</v>
      </c>
      <c r="N568" s="50">
        <v>46272.93</v>
      </c>
      <c r="O568" s="105">
        <f>Проценты!$D$6</f>
        <v>0.98999999995038801</v>
      </c>
      <c r="P568" s="105">
        <f>Проценты!$D$7</f>
        <v>1.00000000496119E-2</v>
      </c>
      <c r="Q568" s="18">
        <f t="shared" si="524"/>
        <v>23798167.899999999</v>
      </c>
      <c r="R568" s="18">
        <f t="shared" si="525"/>
        <v>17330685.969999999</v>
      </c>
      <c r="S568" s="18">
        <f t="shared" si="526"/>
        <v>175057.43</v>
      </c>
      <c r="T568" s="18">
        <f t="shared" si="527"/>
        <v>6292424.5</v>
      </c>
      <c r="U568" s="51">
        <v>0</v>
      </c>
      <c r="V568" s="10">
        <v>44926</v>
      </c>
      <c r="W568" s="122"/>
      <c r="X568" s="125"/>
      <c r="Y568" s="122"/>
      <c r="Z568" s="122"/>
      <c r="AA568" s="124"/>
      <c r="AB568" s="124"/>
      <c r="AC568" s="124"/>
      <c r="AD568" s="59">
        <v>468.1</v>
      </c>
      <c r="AE568" s="9">
        <f t="shared" si="529"/>
        <v>21660358.530000001</v>
      </c>
      <c r="AF568" s="52">
        <v>46.2</v>
      </c>
      <c r="AG568" s="9">
        <f t="shared" si="530"/>
        <v>2137809.37</v>
      </c>
      <c r="AH568" s="124"/>
      <c r="AI568" s="124"/>
      <c r="AJ568" s="124"/>
      <c r="AK568" s="124"/>
      <c r="AL568" s="124"/>
      <c r="AM568" s="122"/>
      <c r="AN568" s="122"/>
      <c r="AO568" s="122"/>
      <c r="AP568" s="122"/>
      <c r="AQ568" s="122"/>
      <c r="AR568" s="122"/>
      <c r="AS568" s="122"/>
      <c r="AT568" s="3"/>
    </row>
    <row r="569" spans="1:46" x14ac:dyDescent="0.25">
      <c r="A569" s="122">
        <v>4</v>
      </c>
      <c r="B569" s="5" t="s">
        <v>187</v>
      </c>
      <c r="C569" s="122"/>
      <c r="D569" s="44"/>
      <c r="E569" s="28">
        <v>9</v>
      </c>
      <c r="F569" s="28">
        <v>383.3</v>
      </c>
      <c r="G569" s="28">
        <v>1</v>
      </c>
      <c r="H569" s="28">
        <v>32.6</v>
      </c>
      <c r="I569" s="53">
        <v>23</v>
      </c>
      <c r="J569" s="123">
        <v>10</v>
      </c>
      <c r="K569" s="123"/>
      <c r="L569" s="52">
        <v>415.9</v>
      </c>
      <c r="M569" s="15">
        <v>34038</v>
      </c>
      <c r="N569" s="50">
        <v>46272.93</v>
      </c>
      <c r="O569" s="105">
        <f>Проценты!$D$6</f>
        <v>0.98999999995038801</v>
      </c>
      <c r="P569" s="105">
        <f>Проценты!$D$7</f>
        <v>1.00000000496119E-2</v>
      </c>
      <c r="Q569" s="18">
        <f t="shared" si="524"/>
        <v>19244911.59</v>
      </c>
      <c r="R569" s="18">
        <f t="shared" si="525"/>
        <v>14014840.16</v>
      </c>
      <c r="S569" s="18">
        <f t="shared" si="526"/>
        <v>141564.04</v>
      </c>
      <c r="T569" s="18">
        <f t="shared" si="527"/>
        <v>5088507.3899999997</v>
      </c>
      <c r="U569" s="51">
        <v>0</v>
      </c>
      <c r="V569" s="10">
        <v>44926</v>
      </c>
      <c r="W569" s="122"/>
      <c r="X569" s="125"/>
      <c r="Y569" s="122"/>
      <c r="Z569" s="122"/>
      <c r="AA569" s="122"/>
      <c r="AB569" s="122"/>
      <c r="AC569" s="122"/>
      <c r="AD569" s="60">
        <v>383.3</v>
      </c>
      <c r="AE569" s="9">
        <f t="shared" si="529"/>
        <v>17736414.07</v>
      </c>
      <c r="AF569" s="61">
        <v>32.6</v>
      </c>
      <c r="AG569" s="9">
        <f t="shared" si="530"/>
        <v>1508497.52</v>
      </c>
      <c r="AH569" s="122"/>
      <c r="AI569" s="122"/>
      <c r="AJ569" s="122"/>
      <c r="AK569" s="122"/>
      <c r="AL569" s="122"/>
      <c r="AM569" s="122"/>
      <c r="AN569" s="122"/>
      <c r="AO569" s="122"/>
      <c r="AP569" s="122"/>
      <c r="AQ569" s="122"/>
      <c r="AR569" s="122"/>
      <c r="AS569" s="122"/>
      <c r="AT569" s="3"/>
    </row>
    <row r="570" spans="1:46" x14ac:dyDescent="0.25">
      <c r="A570" s="122">
        <v>5</v>
      </c>
      <c r="B570" s="5" t="s">
        <v>188</v>
      </c>
      <c r="C570" s="122"/>
      <c r="D570" s="44" t="s">
        <v>112</v>
      </c>
      <c r="E570" s="53">
        <v>10</v>
      </c>
      <c r="F570" s="57">
        <v>277.60000000000002</v>
      </c>
      <c r="G570" s="123">
        <v>0</v>
      </c>
      <c r="H570" s="123">
        <v>0</v>
      </c>
      <c r="I570" s="53">
        <v>26</v>
      </c>
      <c r="J570" s="58">
        <f t="shared" ref="J570" si="531">E570+G570</f>
        <v>10</v>
      </c>
      <c r="K570" s="123"/>
      <c r="L570" s="52">
        <v>277.60000000000002</v>
      </c>
      <c r="M570" s="15">
        <v>34038</v>
      </c>
      <c r="N570" s="50">
        <v>46272.93</v>
      </c>
      <c r="O570" s="105">
        <f>Проценты!$D$6</f>
        <v>0.98999999995038801</v>
      </c>
      <c r="P570" s="105">
        <f>Проценты!$D$7</f>
        <v>1.00000000496119E-2</v>
      </c>
      <c r="Q570" s="18">
        <f t="shared" si="524"/>
        <v>12845365.369999999</v>
      </c>
      <c r="R570" s="18">
        <f t="shared" si="525"/>
        <v>9354459.3100000005</v>
      </c>
      <c r="S570" s="18">
        <f t="shared" si="526"/>
        <v>94489.49</v>
      </c>
      <c r="T570" s="18">
        <f t="shared" si="527"/>
        <v>3396416.57</v>
      </c>
      <c r="U570" s="51">
        <v>0</v>
      </c>
      <c r="V570" s="10">
        <v>44926</v>
      </c>
      <c r="W570" s="122"/>
      <c r="X570" s="125"/>
      <c r="Y570" s="122"/>
      <c r="Z570" s="122"/>
      <c r="AA570" s="122"/>
      <c r="AB570" s="122"/>
      <c r="AC570" s="122"/>
      <c r="AD570" s="59">
        <v>277.60000000000002</v>
      </c>
      <c r="AE570" s="9">
        <f t="shared" si="529"/>
        <v>12845365.369999999</v>
      </c>
      <c r="AF570" s="52">
        <v>0</v>
      </c>
      <c r="AG570" s="9">
        <f t="shared" si="530"/>
        <v>0</v>
      </c>
      <c r="AH570" s="122"/>
      <c r="AI570" s="122"/>
      <c r="AJ570" s="122"/>
      <c r="AK570" s="122"/>
      <c r="AL570" s="122"/>
      <c r="AM570" s="122"/>
      <c r="AN570" s="122"/>
      <c r="AO570" s="122"/>
      <c r="AP570" s="122"/>
      <c r="AQ570" s="122"/>
      <c r="AR570" s="122"/>
      <c r="AS570" s="122"/>
      <c r="AT570" s="3"/>
    </row>
    <row r="571" spans="1:46" x14ac:dyDescent="0.25">
      <c r="A571" s="122">
        <v>6</v>
      </c>
      <c r="B571" s="5" t="s">
        <v>189</v>
      </c>
      <c r="C571" s="122"/>
      <c r="D571" s="9"/>
      <c r="E571" s="28">
        <v>6</v>
      </c>
      <c r="F571" s="62">
        <v>217.5</v>
      </c>
      <c r="G571" s="28">
        <v>2</v>
      </c>
      <c r="H571" s="28">
        <v>96.9</v>
      </c>
      <c r="I571" s="53">
        <v>25</v>
      </c>
      <c r="J571" s="123">
        <f t="shared" si="528"/>
        <v>8</v>
      </c>
      <c r="K571" s="123"/>
      <c r="L571" s="52">
        <v>314.39999999999998</v>
      </c>
      <c r="M571" s="15">
        <v>34038</v>
      </c>
      <c r="N571" s="50">
        <v>46272.93</v>
      </c>
      <c r="O571" s="105">
        <f>Проценты!$D$6</f>
        <v>0.98999999995038801</v>
      </c>
      <c r="P571" s="105">
        <f>Проценты!$D$7</f>
        <v>1.00000000496119E-2</v>
      </c>
      <c r="Q571" s="18">
        <f t="shared" si="524"/>
        <v>14548209.189999999</v>
      </c>
      <c r="R571" s="18">
        <f t="shared" si="525"/>
        <v>10594531.73</v>
      </c>
      <c r="S571" s="18">
        <f t="shared" si="526"/>
        <v>107015.47</v>
      </c>
      <c r="T571" s="18">
        <f t="shared" si="527"/>
        <v>3846661.99</v>
      </c>
      <c r="U571" s="51">
        <v>0</v>
      </c>
      <c r="V571" s="10">
        <v>44926</v>
      </c>
      <c r="W571" s="122"/>
      <c r="X571" s="125"/>
      <c r="Y571" s="122"/>
      <c r="Z571" s="122"/>
      <c r="AA571" s="122"/>
      <c r="AB571" s="122"/>
      <c r="AC571" s="122"/>
      <c r="AD571" s="62">
        <v>217.5</v>
      </c>
      <c r="AE571" s="9">
        <f t="shared" si="529"/>
        <v>10064362.27</v>
      </c>
      <c r="AF571" s="63">
        <v>96.9</v>
      </c>
      <c r="AG571" s="9">
        <f t="shared" si="530"/>
        <v>4483846.92</v>
      </c>
      <c r="AH571" s="122"/>
      <c r="AI571" s="122"/>
      <c r="AJ571" s="122"/>
      <c r="AK571" s="122"/>
      <c r="AL571" s="122"/>
      <c r="AM571" s="122"/>
      <c r="AN571" s="122"/>
      <c r="AO571" s="122"/>
      <c r="AP571" s="122"/>
      <c r="AQ571" s="122"/>
      <c r="AR571" s="122"/>
      <c r="AS571" s="122"/>
      <c r="AT571" s="3"/>
    </row>
    <row r="572" spans="1:46" ht="31.5" x14ac:dyDescent="0.25">
      <c r="A572" s="37"/>
      <c r="B572" s="68" t="s">
        <v>331</v>
      </c>
      <c r="C572" s="122"/>
      <c r="D572" s="122"/>
      <c r="E572" s="43">
        <f>SUM(E575:E621)</f>
        <v>426</v>
      </c>
      <c r="F572" s="9">
        <f t="shared" ref="F572:L572" si="532">SUM(F575:F621)</f>
        <v>16622.8</v>
      </c>
      <c r="G572" s="43">
        <f t="shared" si="532"/>
        <v>93</v>
      </c>
      <c r="H572" s="9">
        <f t="shared" si="532"/>
        <v>3421.82</v>
      </c>
      <c r="I572" s="43">
        <f t="shared" si="532"/>
        <v>1287</v>
      </c>
      <c r="J572" s="43">
        <f t="shared" si="532"/>
        <v>521</v>
      </c>
      <c r="K572" s="43">
        <f t="shared" si="532"/>
        <v>2</v>
      </c>
      <c r="L572" s="9">
        <f t="shared" si="532"/>
        <v>20044.62</v>
      </c>
      <c r="M572" s="37"/>
      <c r="N572" s="123"/>
      <c r="O572" s="37"/>
      <c r="P572" s="37"/>
      <c r="Q572" s="9">
        <f t="shared" ref="Q572:U572" si="533">SUM(Q575:Q621)</f>
        <v>927523298.19000006</v>
      </c>
      <c r="R572" s="9">
        <f t="shared" si="533"/>
        <v>675455987.80999994</v>
      </c>
      <c r="S572" s="9">
        <f t="shared" si="533"/>
        <v>6822787.75</v>
      </c>
      <c r="T572" s="9">
        <f t="shared" si="533"/>
        <v>245244522.63</v>
      </c>
      <c r="U572" s="9">
        <f t="shared" si="533"/>
        <v>0</v>
      </c>
      <c r="V572" s="37"/>
      <c r="W572" s="122"/>
      <c r="X572" s="125"/>
      <c r="Y572" s="122"/>
      <c r="Z572" s="122"/>
      <c r="AA572" s="122"/>
      <c r="AB572" s="122"/>
      <c r="AC572" s="122"/>
      <c r="AD572" s="9">
        <f t="shared" ref="AD572:AP572" si="534">SUM(AD575:AD621)</f>
        <v>16622.8</v>
      </c>
      <c r="AE572" s="9">
        <f t="shared" si="534"/>
        <v>769185660.82000005</v>
      </c>
      <c r="AF572" s="9">
        <f t="shared" si="534"/>
        <v>3421.82</v>
      </c>
      <c r="AG572" s="9">
        <f t="shared" si="534"/>
        <v>158337637.37</v>
      </c>
      <c r="AH572" s="9">
        <f t="shared" si="534"/>
        <v>0</v>
      </c>
      <c r="AI572" s="9">
        <f t="shared" si="534"/>
        <v>0</v>
      </c>
      <c r="AJ572" s="9">
        <f t="shared" si="534"/>
        <v>0</v>
      </c>
      <c r="AK572" s="9">
        <f t="shared" si="534"/>
        <v>0</v>
      </c>
      <c r="AL572" s="9">
        <f t="shared" si="534"/>
        <v>0</v>
      </c>
      <c r="AM572" s="9">
        <f t="shared" si="534"/>
        <v>0</v>
      </c>
      <c r="AN572" s="9">
        <f t="shared" si="534"/>
        <v>0</v>
      </c>
      <c r="AO572" s="9">
        <f t="shared" si="534"/>
        <v>0</v>
      </c>
      <c r="AP572" s="9">
        <f t="shared" si="534"/>
        <v>0</v>
      </c>
      <c r="AQ572" s="122"/>
      <c r="AR572" s="122"/>
      <c r="AS572" s="122"/>
      <c r="AT572" s="3"/>
    </row>
    <row r="573" spans="1:46" x14ac:dyDescent="0.25">
      <c r="A573" s="37"/>
      <c r="B573" s="68" t="s">
        <v>330</v>
      </c>
      <c r="C573" s="122"/>
      <c r="D573" s="122"/>
      <c r="E573" s="43"/>
      <c r="F573" s="9"/>
      <c r="G573" s="43"/>
      <c r="H573" s="9"/>
      <c r="I573" s="43"/>
      <c r="J573" s="43"/>
      <c r="K573" s="43"/>
      <c r="L573" s="9"/>
      <c r="M573" s="37"/>
      <c r="N573" s="123"/>
      <c r="O573" s="37"/>
      <c r="P573" s="37"/>
      <c r="Q573" s="9">
        <f>R573+S573+T573+U573</f>
        <v>787770202.25</v>
      </c>
      <c r="R573" s="9">
        <f>R572</f>
        <v>675455987.80999994</v>
      </c>
      <c r="S573" s="9">
        <f>S572</f>
        <v>6822787.75</v>
      </c>
      <c r="T573" s="9">
        <v>105491426.69</v>
      </c>
      <c r="U573" s="9">
        <v>0</v>
      </c>
      <c r="V573" s="37"/>
      <c r="W573" s="122"/>
      <c r="X573" s="125"/>
      <c r="Y573" s="122"/>
      <c r="Z573" s="122"/>
      <c r="AA573" s="122"/>
      <c r="AB573" s="122"/>
      <c r="AC573" s="122"/>
      <c r="AD573" s="107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  <c r="AP573" s="9"/>
      <c r="AQ573" s="122"/>
      <c r="AR573" s="122"/>
      <c r="AS573" s="122"/>
      <c r="AT573" s="3"/>
    </row>
    <row r="574" spans="1:46" x14ac:dyDescent="0.25">
      <c r="A574" s="37"/>
      <c r="B574" s="68" t="s">
        <v>334</v>
      </c>
      <c r="C574" s="122"/>
      <c r="D574" s="122"/>
      <c r="E574" s="43"/>
      <c r="F574" s="9"/>
      <c r="G574" s="43"/>
      <c r="H574" s="9"/>
      <c r="I574" s="43"/>
      <c r="J574" s="43"/>
      <c r="K574" s="43"/>
      <c r="L574" s="9"/>
      <c r="M574" s="37"/>
      <c r="N574" s="123"/>
      <c r="O574" s="37"/>
      <c r="P574" s="37"/>
      <c r="Q574" s="9">
        <f>R574+S574+T574+U574</f>
        <v>139753095.94</v>
      </c>
      <c r="R574" s="9">
        <v>0</v>
      </c>
      <c r="S574" s="9">
        <v>0</v>
      </c>
      <c r="T574" s="9">
        <f>T572-T573</f>
        <v>139753095.94</v>
      </c>
      <c r="U574" s="9">
        <v>0</v>
      </c>
      <c r="V574" s="37"/>
      <c r="W574" s="122"/>
      <c r="X574" s="125"/>
      <c r="Y574" s="122"/>
      <c r="Z574" s="122"/>
      <c r="AA574" s="122"/>
      <c r="AB574" s="122"/>
      <c r="AC574" s="122"/>
      <c r="AD574" s="107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  <c r="AP574" s="9"/>
      <c r="AQ574" s="122"/>
      <c r="AR574" s="122"/>
      <c r="AS574" s="122"/>
      <c r="AT574" s="3"/>
    </row>
    <row r="575" spans="1:46" x14ac:dyDescent="0.25">
      <c r="A575" s="122">
        <v>1</v>
      </c>
      <c r="B575" s="5" t="s">
        <v>190</v>
      </c>
      <c r="C575" s="122"/>
      <c r="D575" s="9"/>
      <c r="E575" s="35">
        <v>2</v>
      </c>
      <c r="F575" s="36">
        <v>107.5</v>
      </c>
      <c r="G575" s="122">
        <v>4</v>
      </c>
      <c r="H575" s="122">
        <v>173.2</v>
      </c>
      <c r="I575" s="35">
        <v>14</v>
      </c>
      <c r="J575" s="43">
        <f t="shared" ref="J575:J621" si="535">E575+G575</f>
        <v>6</v>
      </c>
      <c r="K575" s="37"/>
      <c r="L575" s="9">
        <v>280.7</v>
      </c>
      <c r="M575" s="15">
        <v>34038</v>
      </c>
      <c r="N575" s="50">
        <v>46272.93</v>
      </c>
      <c r="O575" s="105">
        <f>Проценты!$E$6</f>
        <v>0.99000000000295996</v>
      </c>
      <c r="P575" s="105">
        <f>Проценты!$E$7</f>
        <v>9.9999999970398195E-3</v>
      </c>
      <c r="Q575" s="18">
        <f t="shared" ref="Q575:Q621" si="536">L575*N575</f>
        <v>12988811.449999999</v>
      </c>
      <c r="R575" s="18">
        <f t="shared" ref="R575:R621" si="537">IF(N575&lt;M575,(L575*M575*O575)*N575/M575,L575*M575*O575)</f>
        <v>9458921.9299999997</v>
      </c>
      <c r="S575" s="18">
        <f t="shared" ref="S575:S621" si="538">IF(N575&lt;M575,(L575*M575*P575)*N575/M575,L575*M575*P575)</f>
        <v>95544.67</v>
      </c>
      <c r="T575" s="18">
        <f t="shared" ref="T575:T621" si="539">Q575-R575-S575-U575</f>
        <v>3434344.85</v>
      </c>
      <c r="U575" s="51">
        <v>0</v>
      </c>
      <c r="V575" s="10">
        <v>45291</v>
      </c>
      <c r="W575" s="122"/>
      <c r="X575" s="122"/>
      <c r="Y575" s="122"/>
      <c r="Z575" s="122"/>
      <c r="AA575" s="122"/>
      <c r="AB575" s="122"/>
      <c r="AC575" s="122"/>
      <c r="AD575" s="32">
        <f t="shared" ref="AD575:AD621" si="540">F575</f>
        <v>107.5</v>
      </c>
      <c r="AE575" s="9">
        <f t="shared" si="529"/>
        <v>4974339.97</v>
      </c>
      <c r="AF575" s="122">
        <f t="shared" ref="AF575:AF621" si="541">H575</f>
        <v>173.2</v>
      </c>
      <c r="AG575" s="9">
        <f t="shared" si="530"/>
        <v>8014471.4800000004</v>
      </c>
      <c r="AH575" s="122"/>
      <c r="AI575" s="122"/>
      <c r="AJ575" s="122"/>
      <c r="AK575" s="122"/>
      <c r="AL575" s="122"/>
      <c r="AM575" s="122"/>
      <c r="AN575" s="122"/>
      <c r="AO575" s="122"/>
      <c r="AP575" s="122"/>
      <c r="AQ575" s="122"/>
      <c r="AR575" s="122"/>
      <c r="AS575" s="122"/>
      <c r="AT575" s="3"/>
    </row>
    <row r="576" spans="1:46" x14ac:dyDescent="0.25">
      <c r="A576" s="122">
        <v>2</v>
      </c>
      <c r="B576" s="5" t="s">
        <v>191</v>
      </c>
      <c r="C576" s="122"/>
      <c r="D576" s="9"/>
      <c r="E576" s="35">
        <v>9</v>
      </c>
      <c r="F576" s="36">
        <v>410.2</v>
      </c>
      <c r="G576" s="122">
        <v>2</v>
      </c>
      <c r="H576" s="122">
        <v>72.7</v>
      </c>
      <c r="I576" s="35">
        <v>35</v>
      </c>
      <c r="J576" s="43">
        <f t="shared" si="535"/>
        <v>11</v>
      </c>
      <c r="K576" s="37"/>
      <c r="L576" s="9">
        <v>482.9</v>
      </c>
      <c r="M576" s="15">
        <v>34038</v>
      </c>
      <c r="N576" s="50">
        <v>46272.93</v>
      </c>
      <c r="O576" s="105">
        <f>Проценты!$E$6</f>
        <v>0.99000000000295996</v>
      </c>
      <c r="P576" s="105">
        <f>Проценты!$E$7</f>
        <v>9.9999999970398195E-3</v>
      </c>
      <c r="Q576" s="18">
        <f t="shared" si="536"/>
        <v>22345197.899999999</v>
      </c>
      <c r="R576" s="18">
        <f t="shared" si="537"/>
        <v>16272580.699999999</v>
      </c>
      <c r="S576" s="18">
        <f t="shared" si="538"/>
        <v>164369.5</v>
      </c>
      <c r="T576" s="18">
        <f t="shared" si="539"/>
        <v>5908247.7000000002</v>
      </c>
      <c r="U576" s="51">
        <v>0</v>
      </c>
      <c r="V576" s="10">
        <v>45291</v>
      </c>
      <c r="W576" s="122"/>
      <c r="X576" s="122"/>
      <c r="Y576" s="122"/>
      <c r="Z576" s="122"/>
      <c r="AA576" s="122"/>
      <c r="AB576" s="122"/>
      <c r="AC576" s="122"/>
      <c r="AD576" s="32">
        <f t="shared" si="540"/>
        <v>410.2</v>
      </c>
      <c r="AE576" s="9">
        <f t="shared" si="529"/>
        <v>18981155.890000001</v>
      </c>
      <c r="AF576" s="122">
        <f t="shared" si="541"/>
        <v>72.7</v>
      </c>
      <c r="AG576" s="9">
        <f t="shared" si="530"/>
        <v>3364042.01</v>
      </c>
      <c r="AH576" s="122"/>
      <c r="AI576" s="122"/>
      <c r="AJ576" s="122"/>
      <c r="AK576" s="122"/>
      <c r="AL576" s="122"/>
      <c r="AM576" s="122"/>
      <c r="AN576" s="122"/>
      <c r="AO576" s="122"/>
      <c r="AP576" s="122"/>
      <c r="AQ576" s="122"/>
      <c r="AR576" s="122"/>
      <c r="AS576" s="122"/>
      <c r="AT576" s="3"/>
    </row>
    <row r="577" spans="1:46" x14ac:dyDescent="0.25">
      <c r="A577" s="122">
        <v>3</v>
      </c>
      <c r="B577" s="5" t="s">
        <v>192</v>
      </c>
      <c r="C577" s="122"/>
      <c r="D577" s="9"/>
      <c r="E577" s="35">
        <v>7</v>
      </c>
      <c r="F577" s="36">
        <v>543.29999999999995</v>
      </c>
      <c r="G577" s="122"/>
      <c r="H577" s="122">
        <v>0</v>
      </c>
      <c r="I577" s="35">
        <v>21</v>
      </c>
      <c r="J577" s="43">
        <f t="shared" si="535"/>
        <v>7</v>
      </c>
      <c r="K577" s="37"/>
      <c r="L577" s="9">
        <f>F577+H577</f>
        <v>543.29999999999995</v>
      </c>
      <c r="M577" s="15">
        <v>34038</v>
      </c>
      <c r="N577" s="50">
        <v>46272.93</v>
      </c>
      <c r="O577" s="105">
        <f>Проценты!$E$6</f>
        <v>0.99000000000295996</v>
      </c>
      <c r="P577" s="105">
        <f>Проценты!$E$7</f>
        <v>9.9999999970398195E-3</v>
      </c>
      <c r="Q577" s="18">
        <f t="shared" si="536"/>
        <v>25140082.870000001</v>
      </c>
      <c r="R577" s="18">
        <f t="shared" si="537"/>
        <v>18307916.949999999</v>
      </c>
      <c r="S577" s="18">
        <f t="shared" si="538"/>
        <v>184928.45</v>
      </c>
      <c r="T577" s="18">
        <f t="shared" si="539"/>
        <v>6647237.4699999997</v>
      </c>
      <c r="U577" s="51">
        <v>0</v>
      </c>
      <c r="V577" s="10">
        <v>45291</v>
      </c>
      <c r="W577" s="122"/>
      <c r="X577" s="122"/>
      <c r="Y577" s="122"/>
      <c r="Z577" s="122"/>
      <c r="AA577" s="122"/>
      <c r="AB577" s="122"/>
      <c r="AC577" s="122"/>
      <c r="AD577" s="32">
        <f t="shared" si="540"/>
        <v>543.29999999999995</v>
      </c>
      <c r="AE577" s="9">
        <f t="shared" si="529"/>
        <v>25140082.870000001</v>
      </c>
      <c r="AF577" s="122">
        <f t="shared" si="541"/>
        <v>0</v>
      </c>
      <c r="AG577" s="9">
        <f t="shared" si="530"/>
        <v>0</v>
      </c>
      <c r="AH577" s="122"/>
      <c r="AI577" s="122"/>
      <c r="AJ577" s="122"/>
      <c r="AK577" s="122"/>
      <c r="AL577" s="122"/>
      <c r="AM577" s="122"/>
      <c r="AN577" s="122"/>
      <c r="AO577" s="122"/>
      <c r="AP577" s="122"/>
      <c r="AQ577" s="122"/>
      <c r="AR577" s="122"/>
      <c r="AS577" s="122"/>
      <c r="AT577" s="3"/>
    </row>
    <row r="578" spans="1:46" x14ac:dyDescent="0.25">
      <c r="A578" s="122">
        <v>4</v>
      </c>
      <c r="B578" s="5" t="s">
        <v>193</v>
      </c>
      <c r="C578" s="122"/>
      <c r="D578" s="9"/>
      <c r="E578" s="35">
        <v>8</v>
      </c>
      <c r="F578" s="36">
        <v>320.37</v>
      </c>
      <c r="G578" s="122">
        <v>5</v>
      </c>
      <c r="H578" s="122">
        <v>137.22999999999999</v>
      </c>
      <c r="I578" s="35">
        <v>35</v>
      </c>
      <c r="J578" s="43">
        <f t="shared" si="535"/>
        <v>13</v>
      </c>
      <c r="K578" s="37"/>
      <c r="L578" s="9">
        <v>457.6</v>
      </c>
      <c r="M578" s="15">
        <v>34038</v>
      </c>
      <c r="N578" s="50">
        <v>46272.93</v>
      </c>
      <c r="O578" s="105">
        <f>Проценты!$E$6</f>
        <v>0.99000000000295996</v>
      </c>
      <c r="P578" s="105">
        <f>Проценты!$E$7</f>
        <v>9.9999999970398195E-3</v>
      </c>
      <c r="Q578" s="18">
        <f t="shared" si="536"/>
        <v>21174492.77</v>
      </c>
      <c r="R578" s="18">
        <f t="shared" si="537"/>
        <v>15420030.91</v>
      </c>
      <c r="S578" s="18">
        <f t="shared" si="538"/>
        <v>155757.89000000001</v>
      </c>
      <c r="T578" s="18">
        <f t="shared" si="539"/>
        <v>5598703.9699999997</v>
      </c>
      <c r="U578" s="51">
        <v>0</v>
      </c>
      <c r="V578" s="10">
        <v>45291</v>
      </c>
      <c r="W578" s="122"/>
      <c r="X578" s="122"/>
      <c r="Y578" s="122"/>
      <c r="Z578" s="122"/>
      <c r="AA578" s="122"/>
      <c r="AB578" s="122"/>
      <c r="AC578" s="122"/>
      <c r="AD578" s="32">
        <f t="shared" si="540"/>
        <v>320.37</v>
      </c>
      <c r="AE578" s="9">
        <f t="shared" si="529"/>
        <v>14824458.59</v>
      </c>
      <c r="AF578" s="122">
        <f t="shared" si="541"/>
        <v>137.22999999999999</v>
      </c>
      <c r="AG578" s="9">
        <f t="shared" si="530"/>
        <v>6350034.1799999997</v>
      </c>
      <c r="AH578" s="122"/>
      <c r="AI578" s="122"/>
      <c r="AJ578" s="122"/>
      <c r="AK578" s="122"/>
      <c r="AL578" s="122"/>
      <c r="AM578" s="122"/>
      <c r="AN578" s="122"/>
      <c r="AO578" s="122"/>
      <c r="AP578" s="122"/>
      <c r="AQ578" s="122"/>
      <c r="AR578" s="122"/>
      <c r="AS578" s="122"/>
      <c r="AT578" s="3"/>
    </row>
    <row r="579" spans="1:46" x14ac:dyDescent="0.25">
      <c r="A579" s="122">
        <v>5</v>
      </c>
      <c r="B579" s="5" t="s">
        <v>194</v>
      </c>
      <c r="C579" s="122"/>
      <c r="D579" s="9"/>
      <c r="E579" s="35">
        <v>4</v>
      </c>
      <c r="F579" s="36">
        <v>369.51</v>
      </c>
      <c r="G579" s="122">
        <v>4</v>
      </c>
      <c r="H579" s="122">
        <v>191.39</v>
      </c>
      <c r="I579" s="35">
        <v>26</v>
      </c>
      <c r="J579" s="43">
        <f t="shared" si="535"/>
        <v>8</v>
      </c>
      <c r="K579" s="123">
        <v>2</v>
      </c>
      <c r="L579" s="9">
        <f>F579+H579</f>
        <v>560.9</v>
      </c>
      <c r="M579" s="15">
        <v>34038</v>
      </c>
      <c r="N579" s="50">
        <v>46272.93</v>
      </c>
      <c r="O579" s="105">
        <f>Проценты!$E$6</f>
        <v>0.99000000000295996</v>
      </c>
      <c r="P579" s="105">
        <f>Проценты!$E$7</f>
        <v>9.9999999970398195E-3</v>
      </c>
      <c r="Q579" s="18">
        <f t="shared" si="536"/>
        <v>25954486.440000001</v>
      </c>
      <c r="R579" s="18">
        <f t="shared" si="537"/>
        <v>18900995.059999999</v>
      </c>
      <c r="S579" s="18">
        <f t="shared" si="538"/>
        <v>190919.14</v>
      </c>
      <c r="T579" s="18">
        <f t="shared" si="539"/>
        <v>6862572.2400000002</v>
      </c>
      <c r="U579" s="51">
        <v>0</v>
      </c>
      <c r="V579" s="10">
        <v>45291</v>
      </c>
      <c r="W579" s="122"/>
      <c r="X579" s="122"/>
      <c r="Y579" s="122"/>
      <c r="Z579" s="122"/>
      <c r="AA579" s="122"/>
      <c r="AB579" s="122"/>
      <c r="AC579" s="122"/>
      <c r="AD579" s="32">
        <f t="shared" si="540"/>
        <v>369.51</v>
      </c>
      <c r="AE579" s="9">
        <f t="shared" si="529"/>
        <v>17098310.370000001</v>
      </c>
      <c r="AF579" s="122">
        <f t="shared" si="541"/>
        <v>191.39</v>
      </c>
      <c r="AG579" s="9">
        <f t="shared" si="530"/>
        <v>8856176.0700000003</v>
      </c>
      <c r="AH579" s="122"/>
      <c r="AI579" s="122"/>
      <c r="AJ579" s="122"/>
      <c r="AK579" s="122"/>
      <c r="AL579" s="122"/>
      <c r="AM579" s="122"/>
      <c r="AN579" s="122"/>
      <c r="AO579" s="122"/>
      <c r="AP579" s="122"/>
      <c r="AQ579" s="122"/>
      <c r="AR579" s="122"/>
      <c r="AS579" s="122"/>
      <c r="AT579" s="3"/>
    </row>
    <row r="580" spans="1:46" x14ac:dyDescent="0.25">
      <c r="A580" s="122">
        <v>6</v>
      </c>
      <c r="B580" s="5" t="s">
        <v>195</v>
      </c>
      <c r="C580" s="122"/>
      <c r="D580" s="9"/>
      <c r="E580" s="35">
        <v>7</v>
      </c>
      <c r="F580" s="36">
        <v>319.39999999999998</v>
      </c>
      <c r="G580" s="64">
        <v>5</v>
      </c>
      <c r="H580" s="122">
        <v>191.4</v>
      </c>
      <c r="I580" s="35">
        <v>33</v>
      </c>
      <c r="J580" s="43">
        <f t="shared" si="535"/>
        <v>12</v>
      </c>
      <c r="K580" s="37"/>
      <c r="L580" s="9">
        <v>510.8</v>
      </c>
      <c r="M580" s="15">
        <v>34038</v>
      </c>
      <c r="N580" s="50">
        <v>46272.93</v>
      </c>
      <c r="O580" s="105">
        <f>Проценты!$E$6</f>
        <v>0.99000000000295996</v>
      </c>
      <c r="P580" s="105">
        <f>Проценты!$E$7</f>
        <v>9.9999999970398195E-3</v>
      </c>
      <c r="Q580" s="18">
        <f t="shared" si="536"/>
        <v>23636212.640000001</v>
      </c>
      <c r="R580" s="18">
        <f t="shared" si="537"/>
        <v>17212744.300000001</v>
      </c>
      <c r="S580" s="18">
        <f t="shared" si="538"/>
        <v>173866.1</v>
      </c>
      <c r="T580" s="18">
        <f t="shared" si="539"/>
        <v>6249602.2400000002</v>
      </c>
      <c r="U580" s="51">
        <v>0</v>
      </c>
      <c r="V580" s="10">
        <v>45291</v>
      </c>
      <c r="W580" s="122"/>
      <c r="X580" s="122"/>
      <c r="Y580" s="122"/>
      <c r="Z580" s="122"/>
      <c r="AA580" s="122"/>
      <c r="AB580" s="122"/>
      <c r="AC580" s="122"/>
      <c r="AD580" s="32">
        <f t="shared" si="540"/>
        <v>319.39999999999998</v>
      </c>
      <c r="AE580" s="9">
        <f t="shared" si="529"/>
        <v>14779573.84</v>
      </c>
      <c r="AF580" s="122">
        <f t="shared" si="541"/>
        <v>191.4</v>
      </c>
      <c r="AG580" s="9">
        <f t="shared" si="530"/>
        <v>8856638.8000000007</v>
      </c>
      <c r="AH580" s="122"/>
      <c r="AI580" s="122"/>
      <c r="AJ580" s="122"/>
      <c r="AK580" s="122"/>
      <c r="AL580" s="122"/>
      <c r="AM580" s="122"/>
      <c r="AN580" s="122"/>
      <c r="AO580" s="122"/>
      <c r="AP580" s="122"/>
      <c r="AQ580" s="122"/>
      <c r="AR580" s="122"/>
      <c r="AS580" s="122"/>
      <c r="AT580" s="3"/>
    </row>
    <row r="581" spans="1:46" x14ac:dyDescent="0.25">
      <c r="A581" s="122">
        <v>7</v>
      </c>
      <c r="B581" s="5" t="s">
        <v>196</v>
      </c>
      <c r="C581" s="122"/>
      <c r="D581" s="9"/>
      <c r="E581" s="35">
        <v>6</v>
      </c>
      <c r="F581" s="36">
        <v>243.2</v>
      </c>
      <c r="G581" s="64">
        <v>2</v>
      </c>
      <c r="H581" s="122">
        <v>89.5</v>
      </c>
      <c r="I581" s="35">
        <v>26</v>
      </c>
      <c r="J581" s="43">
        <f t="shared" si="535"/>
        <v>8</v>
      </c>
      <c r="K581" s="37"/>
      <c r="L581" s="9">
        <f>F581+H581</f>
        <v>332.7</v>
      </c>
      <c r="M581" s="15">
        <v>34038</v>
      </c>
      <c r="N581" s="50">
        <v>46272.93</v>
      </c>
      <c r="O581" s="105">
        <f>Проценты!$E$6</f>
        <v>0.99000000000295996</v>
      </c>
      <c r="P581" s="105">
        <f>Проценты!$E$7</f>
        <v>9.9999999970398195E-3</v>
      </c>
      <c r="Q581" s="18">
        <f t="shared" si="536"/>
        <v>15395003.810000001</v>
      </c>
      <c r="R581" s="18">
        <f t="shared" si="537"/>
        <v>11211198.17</v>
      </c>
      <c r="S581" s="18">
        <f t="shared" si="538"/>
        <v>113244.43</v>
      </c>
      <c r="T581" s="18">
        <f t="shared" si="539"/>
        <v>4070561.21</v>
      </c>
      <c r="U581" s="51">
        <v>0</v>
      </c>
      <c r="V581" s="10">
        <v>45291</v>
      </c>
      <c r="W581" s="122"/>
      <c r="X581" s="122"/>
      <c r="Y581" s="122"/>
      <c r="Z581" s="122"/>
      <c r="AA581" s="122"/>
      <c r="AB581" s="122"/>
      <c r="AC581" s="122"/>
      <c r="AD581" s="32">
        <f t="shared" si="540"/>
        <v>243.2</v>
      </c>
      <c r="AE581" s="9">
        <f t="shared" si="529"/>
        <v>11253576.58</v>
      </c>
      <c r="AF581" s="122">
        <f t="shared" si="541"/>
        <v>89.5</v>
      </c>
      <c r="AG581" s="9">
        <f t="shared" si="530"/>
        <v>4141427.23</v>
      </c>
      <c r="AH581" s="122"/>
      <c r="AI581" s="122"/>
      <c r="AJ581" s="122"/>
      <c r="AK581" s="122"/>
      <c r="AL581" s="122"/>
      <c r="AM581" s="122"/>
      <c r="AN581" s="122"/>
      <c r="AO581" s="122"/>
      <c r="AP581" s="122"/>
      <c r="AQ581" s="122"/>
      <c r="AR581" s="122"/>
      <c r="AS581" s="122"/>
      <c r="AT581" s="3"/>
    </row>
    <row r="582" spans="1:46" x14ac:dyDescent="0.25">
      <c r="A582" s="122">
        <v>8</v>
      </c>
      <c r="B582" s="5" t="s">
        <v>197</v>
      </c>
      <c r="C582" s="122"/>
      <c r="D582" s="9"/>
      <c r="E582" s="35">
        <v>2</v>
      </c>
      <c r="F582" s="36">
        <v>46.4</v>
      </c>
      <c r="G582" s="122">
        <v>2</v>
      </c>
      <c r="H582" s="122">
        <v>55.3</v>
      </c>
      <c r="I582" s="35">
        <v>11</v>
      </c>
      <c r="J582" s="43">
        <f t="shared" si="535"/>
        <v>4</v>
      </c>
      <c r="K582" s="37"/>
      <c r="L582" s="9">
        <v>101.7</v>
      </c>
      <c r="M582" s="15">
        <v>34038</v>
      </c>
      <c r="N582" s="50">
        <v>46272.93</v>
      </c>
      <c r="O582" s="105">
        <f>Проценты!$E$6</f>
        <v>0.99000000000295996</v>
      </c>
      <c r="P582" s="105">
        <f>Проценты!$E$7</f>
        <v>9.9999999970398195E-3</v>
      </c>
      <c r="Q582" s="18">
        <f t="shared" si="536"/>
        <v>4705956.9800000004</v>
      </c>
      <c r="R582" s="18">
        <f t="shared" si="537"/>
        <v>3427047.95</v>
      </c>
      <c r="S582" s="18">
        <f t="shared" si="538"/>
        <v>34616.65</v>
      </c>
      <c r="T582" s="18">
        <f t="shared" si="539"/>
        <v>1244292.3799999999</v>
      </c>
      <c r="U582" s="51">
        <v>0</v>
      </c>
      <c r="V582" s="10">
        <v>45291</v>
      </c>
      <c r="W582" s="122"/>
      <c r="X582" s="122"/>
      <c r="Y582" s="122"/>
      <c r="Z582" s="122"/>
      <c r="AA582" s="122"/>
      <c r="AB582" s="122"/>
      <c r="AC582" s="122"/>
      <c r="AD582" s="32">
        <f t="shared" si="540"/>
        <v>46.4</v>
      </c>
      <c r="AE582" s="9">
        <f t="shared" si="529"/>
        <v>2147063.9500000002</v>
      </c>
      <c r="AF582" s="122">
        <f t="shared" si="541"/>
        <v>55.3</v>
      </c>
      <c r="AG582" s="9">
        <f t="shared" si="530"/>
        <v>2558893.0299999998</v>
      </c>
      <c r="AH582" s="122"/>
      <c r="AI582" s="122"/>
      <c r="AJ582" s="122"/>
      <c r="AK582" s="122"/>
      <c r="AL582" s="122"/>
      <c r="AM582" s="122"/>
      <c r="AN582" s="122"/>
      <c r="AO582" s="122"/>
      <c r="AP582" s="122"/>
      <c r="AQ582" s="122"/>
      <c r="AR582" s="122"/>
      <c r="AS582" s="122"/>
      <c r="AT582" s="3"/>
    </row>
    <row r="583" spans="1:46" x14ac:dyDescent="0.25">
      <c r="A583" s="122">
        <v>9</v>
      </c>
      <c r="B583" s="5" t="s">
        <v>198</v>
      </c>
      <c r="C583" s="122"/>
      <c r="D583" s="9"/>
      <c r="E583" s="35">
        <v>14</v>
      </c>
      <c r="F583" s="36">
        <v>442.4</v>
      </c>
      <c r="G583" s="122"/>
      <c r="H583" s="122"/>
      <c r="I583" s="35">
        <v>19</v>
      </c>
      <c r="J583" s="43">
        <f t="shared" si="535"/>
        <v>14</v>
      </c>
      <c r="K583" s="37"/>
      <c r="L583" s="9">
        <v>442.4</v>
      </c>
      <c r="M583" s="15">
        <v>34038</v>
      </c>
      <c r="N583" s="50">
        <v>46272.93</v>
      </c>
      <c r="O583" s="105">
        <f>Проценты!$E$6</f>
        <v>0.99000000000295996</v>
      </c>
      <c r="P583" s="105">
        <f>Проценты!$E$7</f>
        <v>9.9999999970398195E-3</v>
      </c>
      <c r="Q583" s="18">
        <f t="shared" si="536"/>
        <v>20471144.23</v>
      </c>
      <c r="R583" s="18">
        <f t="shared" si="537"/>
        <v>14907827.09</v>
      </c>
      <c r="S583" s="18">
        <f t="shared" si="538"/>
        <v>150584.10999999999</v>
      </c>
      <c r="T583" s="18">
        <f t="shared" si="539"/>
        <v>5412733.0300000003</v>
      </c>
      <c r="U583" s="51">
        <v>0</v>
      </c>
      <c r="V583" s="10">
        <v>45291</v>
      </c>
      <c r="W583" s="122"/>
      <c r="X583" s="122"/>
      <c r="Y583" s="122"/>
      <c r="Z583" s="122"/>
      <c r="AA583" s="122"/>
      <c r="AB583" s="122"/>
      <c r="AC583" s="122"/>
      <c r="AD583" s="32">
        <f t="shared" si="540"/>
        <v>442.4</v>
      </c>
      <c r="AE583" s="9">
        <f t="shared" si="529"/>
        <v>20471144.23</v>
      </c>
      <c r="AF583" s="122">
        <f t="shared" si="541"/>
        <v>0</v>
      </c>
      <c r="AG583" s="9">
        <f t="shared" si="530"/>
        <v>0</v>
      </c>
      <c r="AH583" s="122"/>
      <c r="AI583" s="122"/>
      <c r="AJ583" s="122"/>
      <c r="AK583" s="122"/>
      <c r="AL583" s="122"/>
      <c r="AM583" s="122"/>
      <c r="AN583" s="122"/>
      <c r="AO583" s="122"/>
      <c r="AP583" s="122"/>
      <c r="AQ583" s="122"/>
      <c r="AR583" s="122"/>
      <c r="AS583" s="122"/>
      <c r="AT583" s="3"/>
    </row>
    <row r="584" spans="1:46" x14ac:dyDescent="0.25">
      <c r="A584" s="122">
        <v>10</v>
      </c>
      <c r="B584" s="5" t="s">
        <v>199</v>
      </c>
      <c r="C584" s="122"/>
      <c r="D584" s="9"/>
      <c r="E584" s="35">
        <v>2</v>
      </c>
      <c r="F584" s="36">
        <v>27.7</v>
      </c>
      <c r="G584" s="122">
        <v>2</v>
      </c>
      <c r="H584" s="122">
        <v>47</v>
      </c>
      <c r="I584" s="35">
        <v>4</v>
      </c>
      <c r="J584" s="43">
        <f t="shared" si="535"/>
        <v>4</v>
      </c>
      <c r="K584" s="37"/>
      <c r="L584" s="9">
        <v>74.7</v>
      </c>
      <c r="M584" s="15">
        <v>34038</v>
      </c>
      <c r="N584" s="50">
        <v>46272.93</v>
      </c>
      <c r="O584" s="105">
        <f>Проценты!$E$6</f>
        <v>0.99000000000295996</v>
      </c>
      <c r="P584" s="105">
        <f>Проценты!$E$7</f>
        <v>9.9999999970398195E-3</v>
      </c>
      <c r="Q584" s="18">
        <f t="shared" si="536"/>
        <v>3456587.87</v>
      </c>
      <c r="R584" s="18">
        <f t="shared" si="537"/>
        <v>2517212.21</v>
      </c>
      <c r="S584" s="18">
        <f t="shared" si="538"/>
        <v>25426.39</v>
      </c>
      <c r="T584" s="18">
        <f t="shared" si="539"/>
        <v>913949.27</v>
      </c>
      <c r="U584" s="51">
        <v>0</v>
      </c>
      <c r="V584" s="10">
        <v>45291</v>
      </c>
      <c r="W584" s="122"/>
      <c r="X584" s="122"/>
      <c r="Y584" s="122"/>
      <c r="Z584" s="122"/>
      <c r="AA584" s="122"/>
      <c r="AB584" s="122"/>
      <c r="AC584" s="122"/>
      <c r="AD584" s="32">
        <f t="shared" si="540"/>
        <v>27.7</v>
      </c>
      <c r="AE584" s="9">
        <f t="shared" si="529"/>
        <v>1281760.1599999999</v>
      </c>
      <c r="AF584" s="122">
        <f t="shared" si="541"/>
        <v>47</v>
      </c>
      <c r="AG584" s="9">
        <f t="shared" si="530"/>
        <v>2174827.71</v>
      </c>
      <c r="AH584" s="122"/>
      <c r="AI584" s="122"/>
      <c r="AJ584" s="122"/>
      <c r="AK584" s="122"/>
      <c r="AL584" s="122"/>
      <c r="AM584" s="122"/>
      <c r="AN584" s="122"/>
      <c r="AO584" s="122"/>
      <c r="AP584" s="122"/>
      <c r="AQ584" s="122"/>
      <c r="AR584" s="122"/>
      <c r="AS584" s="122"/>
      <c r="AT584" s="3"/>
    </row>
    <row r="585" spans="1:46" x14ac:dyDescent="0.25">
      <c r="A585" s="122">
        <v>11</v>
      </c>
      <c r="B585" s="5" t="s">
        <v>200</v>
      </c>
      <c r="C585" s="122"/>
      <c r="D585" s="9"/>
      <c r="E585" s="35">
        <v>6</v>
      </c>
      <c r="F585" s="36">
        <v>247.4</v>
      </c>
      <c r="G585" s="122">
        <v>2</v>
      </c>
      <c r="H585" s="122">
        <v>89.5</v>
      </c>
      <c r="I585" s="35">
        <v>26</v>
      </c>
      <c r="J585" s="43">
        <f t="shared" si="535"/>
        <v>8</v>
      </c>
      <c r="K585" s="37"/>
      <c r="L585" s="9">
        <v>336.9</v>
      </c>
      <c r="M585" s="15">
        <v>34038</v>
      </c>
      <c r="N585" s="50">
        <v>46272.93</v>
      </c>
      <c r="O585" s="105">
        <f>Проценты!$E$6</f>
        <v>0.99000000000295996</v>
      </c>
      <c r="P585" s="105">
        <f>Проценты!$E$7</f>
        <v>9.9999999970398195E-3</v>
      </c>
      <c r="Q585" s="18">
        <f t="shared" si="536"/>
        <v>15589350.119999999</v>
      </c>
      <c r="R585" s="18">
        <f t="shared" si="537"/>
        <v>11352728.18</v>
      </c>
      <c r="S585" s="18">
        <f t="shared" si="538"/>
        <v>114674.02</v>
      </c>
      <c r="T585" s="18">
        <f t="shared" si="539"/>
        <v>4121947.92</v>
      </c>
      <c r="U585" s="51">
        <v>0</v>
      </c>
      <c r="V585" s="10">
        <v>45291</v>
      </c>
      <c r="W585" s="122"/>
      <c r="X585" s="122"/>
      <c r="Y585" s="122"/>
      <c r="Z585" s="122"/>
      <c r="AA585" s="122"/>
      <c r="AB585" s="122"/>
      <c r="AC585" s="122"/>
      <c r="AD585" s="32">
        <f t="shared" si="540"/>
        <v>247.4</v>
      </c>
      <c r="AE585" s="9">
        <f t="shared" si="529"/>
        <v>11447922.880000001</v>
      </c>
      <c r="AF585" s="122">
        <f t="shared" si="541"/>
        <v>89.5</v>
      </c>
      <c r="AG585" s="9">
        <f t="shared" si="530"/>
        <v>4141427.24</v>
      </c>
      <c r="AH585" s="122"/>
      <c r="AI585" s="122"/>
      <c r="AJ585" s="122"/>
      <c r="AK585" s="122"/>
      <c r="AL585" s="122"/>
      <c r="AM585" s="122"/>
      <c r="AN585" s="122"/>
      <c r="AO585" s="122"/>
      <c r="AP585" s="122"/>
      <c r="AQ585" s="122"/>
      <c r="AR585" s="122"/>
      <c r="AS585" s="122"/>
      <c r="AT585" s="3"/>
    </row>
    <row r="586" spans="1:46" x14ac:dyDescent="0.25">
      <c r="A586" s="122">
        <v>12</v>
      </c>
      <c r="B586" s="5" t="s">
        <v>201</v>
      </c>
      <c r="C586" s="122"/>
      <c r="D586" s="9"/>
      <c r="E586" s="35">
        <v>8</v>
      </c>
      <c r="F586" s="36">
        <v>176.4</v>
      </c>
      <c r="G586" s="122">
        <v>1</v>
      </c>
      <c r="H586" s="122">
        <v>23.5</v>
      </c>
      <c r="I586" s="35">
        <v>22</v>
      </c>
      <c r="J586" s="43">
        <f t="shared" si="535"/>
        <v>9</v>
      </c>
      <c r="K586" s="37"/>
      <c r="L586" s="9">
        <v>199.9</v>
      </c>
      <c r="M586" s="15">
        <v>34038</v>
      </c>
      <c r="N586" s="50">
        <v>46272.93</v>
      </c>
      <c r="O586" s="105">
        <f>Проценты!$E$6</f>
        <v>0.99000000000295996</v>
      </c>
      <c r="P586" s="105">
        <f>Проценты!$E$7</f>
        <v>9.9999999970398195E-3</v>
      </c>
      <c r="Q586" s="18">
        <f t="shared" si="536"/>
        <v>9249958.7100000009</v>
      </c>
      <c r="R586" s="18">
        <f t="shared" si="537"/>
        <v>6736154.2400000002</v>
      </c>
      <c r="S586" s="18">
        <f t="shared" si="538"/>
        <v>68041.960000000006</v>
      </c>
      <c r="T586" s="18">
        <f t="shared" si="539"/>
        <v>2445762.5099999998</v>
      </c>
      <c r="U586" s="51">
        <v>0</v>
      </c>
      <c r="V586" s="10">
        <v>45291</v>
      </c>
      <c r="W586" s="122"/>
      <c r="X586" s="122"/>
      <c r="Y586" s="122"/>
      <c r="Z586" s="122"/>
      <c r="AA586" s="122"/>
      <c r="AB586" s="122"/>
      <c r="AC586" s="122"/>
      <c r="AD586" s="32">
        <f t="shared" si="540"/>
        <v>176.4</v>
      </c>
      <c r="AE586" s="9">
        <f t="shared" si="529"/>
        <v>8162544.8499999996</v>
      </c>
      <c r="AF586" s="122">
        <f t="shared" si="541"/>
        <v>23.5</v>
      </c>
      <c r="AG586" s="9">
        <f t="shared" si="530"/>
        <v>1087413.8600000001</v>
      </c>
      <c r="AH586" s="122"/>
      <c r="AI586" s="122"/>
      <c r="AJ586" s="122"/>
      <c r="AK586" s="122"/>
      <c r="AL586" s="122"/>
      <c r="AM586" s="122"/>
      <c r="AN586" s="122"/>
      <c r="AO586" s="122"/>
      <c r="AP586" s="122"/>
      <c r="AQ586" s="122"/>
      <c r="AR586" s="122"/>
      <c r="AS586" s="122"/>
      <c r="AT586" s="3"/>
    </row>
    <row r="587" spans="1:46" x14ac:dyDescent="0.25">
      <c r="A587" s="122">
        <v>13</v>
      </c>
      <c r="B587" s="5" t="s">
        <v>202</v>
      </c>
      <c r="C587" s="122"/>
      <c r="D587" s="9"/>
      <c r="E587" s="35">
        <v>9</v>
      </c>
      <c r="F587" s="36">
        <v>403.5</v>
      </c>
      <c r="G587" s="122">
        <v>1</v>
      </c>
      <c r="H587" s="122">
        <v>52.3</v>
      </c>
      <c r="I587" s="35">
        <v>34</v>
      </c>
      <c r="J587" s="43">
        <v>10</v>
      </c>
      <c r="K587" s="37"/>
      <c r="L587" s="9">
        <v>455.8</v>
      </c>
      <c r="M587" s="15">
        <v>34038</v>
      </c>
      <c r="N587" s="50">
        <v>46272.93</v>
      </c>
      <c r="O587" s="105">
        <f>Проценты!$E$6</f>
        <v>0.99000000000295996</v>
      </c>
      <c r="P587" s="105">
        <f>Проценты!$E$7</f>
        <v>9.9999999970398195E-3</v>
      </c>
      <c r="Q587" s="18">
        <f t="shared" si="536"/>
        <v>21091201.489999998</v>
      </c>
      <c r="R587" s="18">
        <f t="shared" si="537"/>
        <v>15359375.199999999</v>
      </c>
      <c r="S587" s="18">
        <f t="shared" si="538"/>
        <v>155145.20000000001</v>
      </c>
      <c r="T587" s="18">
        <f t="shared" si="539"/>
        <v>5576681.0899999999</v>
      </c>
      <c r="U587" s="51">
        <v>0</v>
      </c>
      <c r="V587" s="10">
        <v>45291</v>
      </c>
      <c r="W587" s="122"/>
      <c r="X587" s="122"/>
      <c r="Y587" s="122"/>
      <c r="Z587" s="122"/>
      <c r="AA587" s="122"/>
      <c r="AB587" s="122"/>
      <c r="AC587" s="122"/>
      <c r="AD587" s="32">
        <f t="shared" si="540"/>
        <v>403.5</v>
      </c>
      <c r="AE587" s="9">
        <f t="shared" si="529"/>
        <v>18671127.25</v>
      </c>
      <c r="AF587" s="122">
        <f t="shared" si="541"/>
        <v>52.3</v>
      </c>
      <c r="AG587" s="9">
        <f t="shared" si="530"/>
        <v>2420074.2400000002</v>
      </c>
      <c r="AH587" s="122"/>
      <c r="AI587" s="122"/>
      <c r="AJ587" s="122"/>
      <c r="AK587" s="122"/>
      <c r="AL587" s="122"/>
      <c r="AM587" s="122"/>
      <c r="AN587" s="122"/>
      <c r="AO587" s="122"/>
      <c r="AP587" s="122"/>
      <c r="AQ587" s="122"/>
      <c r="AR587" s="122"/>
      <c r="AS587" s="122"/>
      <c r="AT587" s="3"/>
    </row>
    <row r="588" spans="1:46" x14ac:dyDescent="0.25">
      <c r="A588" s="122">
        <v>14</v>
      </c>
      <c r="B588" s="5" t="s">
        <v>203</v>
      </c>
      <c r="C588" s="122"/>
      <c r="D588" s="9"/>
      <c r="E588" s="35">
        <v>11</v>
      </c>
      <c r="F588" s="36">
        <v>523.5</v>
      </c>
      <c r="G588" s="122">
        <v>0</v>
      </c>
      <c r="H588" s="122">
        <v>0</v>
      </c>
      <c r="I588" s="35">
        <v>25</v>
      </c>
      <c r="J588" s="43">
        <f t="shared" ref="J588" si="542">E588+G588</f>
        <v>11</v>
      </c>
      <c r="K588" s="37"/>
      <c r="L588" s="9">
        <f>F588+H588</f>
        <v>523.5</v>
      </c>
      <c r="M588" s="15">
        <v>34038</v>
      </c>
      <c r="N588" s="50">
        <v>46272.93</v>
      </c>
      <c r="O588" s="105">
        <f>Проценты!$E$6</f>
        <v>0.99000000000295996</v>
      </c>
      <c r="P588" s="105">
        <f>Проценты!$E$7</f>
        <v>9.9999999970398195E-3</v>
      </c>
      <c r="Q588" s="18">
        <f t="shared" si="536"/>
        <v>24223878.859999999</v>
      </c>
      <c r="R588" s="18">
        <f t="shared" si="537"/>
        <v>17640704.07</v>
      </c>
      <c r="S588" s="18">
        <f t="shared" si="538"/>
        <v>178188.93</v>
      </c>
      <c r="T588" s="18">
        <f t="shared" si="539"/>
        <v>6404985.8600000003</v>
      </c>
      <c r="U588" s="51">
        <v>0</v>
      </c>
      <c r="V588" s="10">
        <v>45291</v>
      </c>
      <c r="W588" s="122"/>
      <c r="X588" s="122"/>
      <c r="Y588" s="122"/>
      <c r="Z588" s="122"/>
      <c r="AA588" s="122"/>
      <c r="AB588" s="122"/>
      <c r="AC588" s="122"/>
      <c r="AD588" s="32">
        <f t="shared" si="540"/>
        <v>523.5</v>
      </c>
      <c r="AE588" s="9">
        <f t="shared" si="529"/>
        <v>24223878.859999999</v>
      </c>
      <c r="AF588" s="122">
        <f t="shared" si="541"/>
        <v>0</v>
      </c>
      <c r="AG588" s="9">
        <f t="shared" si="530"/>
        <v>0</v>
      </c>
      <c r="AH588" s="122"/>
      <c r="AI588" s="122"/>
      <c r="AJ588" s="122"/>
      <c r="AK588" s="122"/>
      <c r="AL588" s="122"/>
      <c r="AM588" s="122"/>
      <c r="AN588" s="122"/>
      <c r="AO588" s="122"/>
      <c r="AP588" s="122"/>
      <c r="AQ588" s="122"/>
      <c r="AR588" s="122"/>
      <c r="AS588" s="122"/>
      <c r="AT588" s="3"/>
    </row>
    <row r="589" spans="1:46" x14ac:dyDescent="0.25">
      <c r="A589" s="122">
        <v>15</v>
      </c>
      <c r="B589" s="5" t="s">
        <v>204</v>
      </c>
      <c r="C589" s="122"/>
      <c r="D589" s="9"/>
      <c r="E589" s="35">
        <v>8</v>
      </c>
      <c r="F589" s="36">
        <v>246.1</v>
      </c>
      <c r="G589" s="122"/>
      <c r="H589" s="122">
        <v>0</v>
      </c>
      <c r="I589" s="35">
        <v>16</v>
      </c>
      <c r="J589" s="43">
        <v>8</v>
      </c>
      <c r="K589" s="123"/>
      <c r="L589" s="9">
        <v>246.1</v>
      </c>
      <c r="M589" s="15">
        <v>34038</v>
      </c>
      <c r="N589" s="50">
        <v>46272.93</v>
      </c>
      <c r="O589" s="105">
        <f>Проценты!$E$6</f>
        <v>0.99000000000295996</v>
      </c>
      <c r="P589" s="105">
        <f>Проценты!$E$7</f>
        <v>9.9999999970398195E-3</v>
      </c>
      <c r="Q589" s="18">
        <f t="shared" si="536"/>
        <v>11387768.07</v>
      </c>
      <c r="R589" s="18">
        <f t="shared" si="537"/>
        <v>8292984.2800000003</v>
      </c>
      <c r="S589" s="18">
        <f t="shared" si="538"/>
        <v>83767.520000000004</v>
      </c>
      <c r="T589" s="18">
        <f t="shared" si="539"/>
        <v>3011016.27</v>
      </c>
      <c r="U589" s="51">
        <v>0</v>
      </c>
      <c r="V589" s="10">
        <v>45291</v>
      </c>
      <c r="W589" s="122"/>
      <c r="X589" s="122"/>
      <c r="Y589" s="122"/>
      <c r="Z589" s="122"/>
      <c r="AA589" s="122"/>
      <c r="AB589" s="122"/>
      <c r="AC589" s="122"/>
      <c r="AD589" s="32">
        <f t="shared" si="540"/>
        <v>246.1</v>
      </c>
      <c r="AE589" s="9">
        <f t="shared" si="529"/>
        <v>11387768.07</v>
      </c>
      <c r="AF589" s="122">
        <f t="shared" si="541"/>
        <v>0</v>
      </c>
      <c r="AG589" s="9">
        <f t="shared" si="530"/>
        <v>0</v>
      </c>
      <c r="AH589" s="122"/>
      <c r="AI589" s="122"/>
      <c r="AJ589" s="122"/>
      <c r="AK589" s="122"/>
      <c r="AL589" s="122"/>
      <c r="AM589" s="122"/>
      <c r="AN589" s="122"/>
      <c r="AO589" s="122"/>
      <c r="AP589" s="122"/>
      <c r="AQ589" s="122"/>
      <c r="AR589" s="122"/>
      <c r="AS589" s="122"/>
      <c r="AT589" s="3"/>
    </row>
    <row r="590" spans="1:46" x14ac:dyDescent="0.25">
      <c r="A590" s="122">
        <v>16</v>
      </c>
      <c r="B590" s="5" t="s">
        <v>205</v>
      </c>
      <c r="C590" s="122"/>
      <c r="D590" s="9"/>
      <c r="E590" s="35">
        <v>7</v>
      </c>
      <c r="F590" s="36">
        <v>281.60000000000002</v>
      </c>
      <c r="G590" s="122">
        <v>1</v>
      </c>
      <c r="H590" s="122">
        <v>42.8</v>
      </c>
      <c r="I590" s="35">
        <v>20</v>
      </c>
      <c r="J590" s="43">
        <v>8</v>
      </c>
      <c r="K590" s="37"/>
      <c r="L590" s="9">
        <v>324.39999999999998</v>
      </c>
      <c r="M590" s="15">
        <v>34038</v>
      </c>
      <c r="N590" s="50">
        <v>46272.93</v>
      </c>
      <c r="O590" s="105">
        <f>Проценты!$E$6</f>
        <v>0.99000000000295996</v>
      </c>
      <c r="P590" s="105">
        <f>Проценты!$E$7</f>
        <v>9.9999999970398195E-3</v>
      </c>
      <c r="Q590" s="18">
        <f t="shared" si="536"/>
        <v>15010938.49</v>
      </c>
      <c r="R590" s="18">
        <f t="shared" si="537"/>
        <v>10931507.93</v>
      </c>
      <c r="S590" s="18">
        <f t="shared" si="538"/>
        <v>110419.27</v>
      </c>
      <c r="T590" s="18">
        <f t="shared" si="539"/>
        <v>3969011.29</v>
      </c>
      <c r="U590" s="51">
        <v>0</v>
      </c>
      <c r="V590" s="10">
        <v>45291</v>
      </c>
      <c r="W590" s="122"/>
      <c r="X590" s="122"/>
      <c r="Y590" s="122"/>
      <c r="Z590" s="122"/>
      <c r="AA590" s="122"/>
      <c r="AB590" s="122"/>
      <c r="AC590" s="122"/>
      <c r="AD590" s="32">
        <f t="shared" si="540"/>
        <v>281.60000000000002</v>
      </c>
      <c r="AE590" s="9">
        <f t="shared" si="529"/>
        <v>13030457.09</v>
      </c>
      <c r="AF590" s="122">
        <f t="shared" si="541"/>
        <v>42.8</v>
      </c>
      <c r="AG590" s="9">
        <f t="shared" si="530"/>
        <v>1980481.4</v>
      </c>
      <c r="AH590" s="122"/>
      <c r="AI590" s="122"/>
      <c r="AJ590" s="122"/>
      <c r="AK590" s="122"/>
      <c r="AL590" s="122"/>
      <c r="AM590" s="122"/>
      <c r="AN590" s="122"/>
      <c r="AO590" s="122"/>
      <c r="AP590" s="122"/>
      <c r="AQ590" s="122"/>
      <c r="AR590" s="122"/>
      <c r="AS590" s="122"/>
      <c r="AT590" s="3"/>
    </row>
    <row r="591" spans="1:46" x14ac:dyDescent="0.25">
      <c r="A591" s="122">
        <v>17</v>
      </c>
      <c r="B591" s="5" t="s">
        <v>206</v>
      </c>
      <c r="C591" s="122"/>
      <c r="D591" s="9"/>
      <c r="E591" s="35">
        <v>6</v>
      </c>
      <c r="F591" s="36">
        <v>284.39999999999998</v>
      </c>
      <c r="G591" s="122">
        <v>2</v>
      </c>
      <c r="H591" s="122">
        <v>94.6</v>
      </c>
      <c r="I591" s="35">
        <v>19</v>
      </c>
      <c r="J591" s="43">
        <f t="shared" ref="J591:J592" si="543">E591+G591</f>
        <v>8</v>
      </c>
      <c r="K591" s="37"/>
      <c r="L591" s="9">
        <f>F591+H591</f>
        <v>379</v>
      </c>
      <c r="M591" s="15">
        <v>34038</v>
      </c>
      <c r="N591" s="50">
        <v>46272.93</v>
      </c>
      <c r="O591" s="105">
        <f>Проценты!$E$6</f>
        <v>0.99000000000295996</v>
      </c>
      <c r="P591" s="105">
        <f>Проценты!$E$7</f>
        <v>9.9999999970398195E-3</v>
      </c>
      <c r="Q591" s="18">
        <f t="shared" si="536"/>
        <v>17537440.469999999</v>
      </c>
      <c r="R591" s="18">
        <f t="shared" si="537"/>
        <v>12771397.98</v>
      </c>
      <c r="S591" s="18">
        <f t="shared" si="538"/>
        <v>129004.02</v>
      </c>
      <c r="T591" s="18">
        <f t="shared" si="539"/>
        <v>4637038.47</v>
      </c>
      <c r="U591" s="51">
        <v>0</v>
      </c>
      <c r="V591" s="10">
        <v>45291</v>
      </c>
      <c r="W591" s="122"/>
      <c r="X591" s="122"/>
      <c r="Y591" s="122"/>
      <c r="Z591" s="122"/>
      <c r="AA591" s="122"/>
      <c r="AB591" s="122"/>
      <c r="AC591" s="122"/>
      <c r="AD591" s="32">
        <f t="shared" si="540"/>
        <v>284.39999999999998</v>
      </c>
      <c r="AE591" s="9">
        <f t="shared" si="529"/>
        <v>13160021.289999999</v>
      </c>
      <c r="AF591" s="122">
        <f t="shared" si="541"/>
        <v>94.6</v>
      </c>
      <c r="AG591" s="9">
        <f t="shared" si="530"/>
        <v>4377419.18</v>
      </c>
      <c r="AH591" s="122"/>
      <c r="AI591" s="122"/>
      <c r="AJ591" s="122"/>
      <c r="AK591" s="122"/>
      <c r="AL591" s="122"/>
      <c r="AM591" s="122"/>
      <c r="AN591" s="122"/>
      <c r="AO591" s="122"/>
      <c r="AP591" s="122"/>
      <c r="AQ591" s="122"/>
      <c r="AR591" s="122"/>
      <c r="AS591" s="122"/>
      <c r="AT591" s="3"/>
    </row>
    <row r="592" spans="1:46" x14ac:dyDescent="0.25">
      <c r="A592" s="122">
        <v>18</v>
      </c>
      <c r="B592" s="5" t="s">
        <v>207</v>
      </c>
      <c r="C592" s="122"/>
      <c r="D592" s="9"/>
      <c r="E592" s="35">
        <v>11</v>
      </c>
      <c r="F592" s="36">
        <v>508.8</v>
      </c>
      <c r="G592" s="122">
        <v>2</v>
      </c>
      <c r="H592" s="122">
        <v>92.2</v>
      </c>
      <c r="I592" s="35">
        <v>40</v>
      </c>
      <c r="J592" s="43">
        <f t="shared" si="543"/>
        <v>13</v>
      </c>
      <c r="K592" s="123"/>
      <c r="L592" s="9">
        <v>601</v>
      </c>
      <c r="M592" s="15">
        <v>34038</v>
      </c>
      <c r="N592" s="50">
        <v>46272.93</v>
      </c>
      <c r="O592" s="105">
        <f>Проценты!$E$6</f>
        <v>0.99000000000295996</v>
      </c>
      <c r="P592" s="105">
        <f>Проценты!$E$7</f>
        <v>9.9999999970398195E-3</v>
      </c>
      <c r="Q592" s="18">
        <f t="shared" si="536"/>
        <v>27810030.93</v>
      </c>
      <c r="R592" s="18">
        <f t="shared" si="537"/>
        <v>20252269.620000001</v>
      </c>
      <c r="S592" s="18">
        <f t="shared" si="538"/>
        <v>204568.38</v>
      </c>
      <c r="T592" s="18">
        <f t="shared" si="539"/>
        <v>7353192.9299999997</v>
      </c>
      <c r="U592" s="51">
        <v>0</v>
      </c>
      <c r="V592" s="10">
        <v>45291</v>
      </c>
      <c r="W592" s="122"/>
      <c r="X592" s="122"/>
      <c r="Y592" s="122"/>
      <c r="Z592" s="122"/>
      <c r="AA592" s="122"/>
      <c r="AB592" s="122"/>
      <c r="AC592" s="122"/>
      <c r="AD592" s="32">
        <f t="shared" si="540"/>
        <v>508.8</v>
      </c>
      <c r="AE592" s="9">
        <f t="shared" si="529"/>
        <v>23543666.780000001</v>
      </c>
      <c r="AF592" s="122">
        <f t="shared" si="541"/>
        <v>92.2</v>
      </c>
      <c r="AG592" s="9">
        <f t="shared" si="530"/>
        <v>4266364.1500000004</v>
      </c>
      <c r="AH592" s="122"/>
      <c r="AI592" s="122"/>
      <c r="AJ592" s="122"/>
      <c r="AK592" s="122"/>
      <c r="AL592" s="122"/>
      <c r="AM592" s="122"/>
      <c r="AN592" s="122"/>
      <c r="AO592" s="122"/>
      <c r="AP592" s="122"/>
      <c r="AQ592" s="122"/>
      <c r="AR592" s="122"/>
      <c r="AS592" s="122"/>
      <c r="AT592" s="3"/>
    </row>
    <row r="593" spans="1:46" x14ac:dyDescent="0.25">
      <c r="A593" s="122">
        <v>19</v>
      </c>
      <c r="B593" s="5" t="s">
        <v>208</v>
      </c>
      <c r="C593" s="122"/>
      <c r="D593" s="9"/>
      <c r="E593" s="35">
        <v>24</v>
      </c>
      <c r="F593" s="36">
        <v>476</v>
      </c>
      <c r="G593" s="122">
        <v>2</v>
      </c>
      <c r="H593" s="122">
        <v>23.9</v>
      </c>
      <c r="I593" s="35">
        <v>48</v>
      </c>
      <c r="J593" s="43">
        <v>26</v>
      </c>
      <c r="K593" s="123"/>
      <c r="L593" s="9">
        <v>499.9</v>
      </c>
      <c r="M593" s="15">
        <v>34038</v>
      </c>
      <c r="N593" s="50">
        <v>46272.93</v>
      </c>
      <c r="O593" s="105">
        <f>Проценты!$E$6</f>
        <v>0.99000000000295996</v>
      </c>
      <c r="P593" s="105">
        <f>Проценты!$E$7</f>
        <v>9.9999999970398195E-3</v>
      </c>
      <c r="Q593" s="18">
        <f t="shared" si="536"/>
        <v>23131837.710000001</v>
      </c>
      <c r="R593" s="18">
        <f t="shared" si="537"/>
        <v>16845440.239999998</v>
      </c>
      <c r="S593" s="18">
        <f t="shared" si="538"/>
        <v>170155.96</v>
      </c>
      <c r="T593" s="18">
        <f t="shared" si="539"/>
        <v>6116241.5099999998</v>
      </c>
      <c r="U593" s="51">
        <v>0</v>
      </c>
      <c r="V593" s="10">
        <v>45291</v>
      </c>
      <c r="W593" s="122"/>
      <c r="X593" s="122"/>
      <c r="Y593" s="122"/>
      <c r="Z593" s="122"/>
      <c r="AA593" s="122"/>
      <c r="AB593" s="122"/>
      <c r="AC593" s="122"/>
      <c r="AD593" s="32">
        <f t="shared" si="540"/>
        <v>476</v>
      </c>
      <c r="AE593" s="9">
        <f t="shared" si="529"/>
        <v>22025914.68</v>
      </c>
      <c r="AF593" s="122">
        <f t="shared" si="541"/>
        <v>23.9</v>
      </c>
      <c r="AG593" s="9">
        <f t="shared" si="530"/>
        <v>1105923.03</v>
      </c>
      <c r="AH593" s="122"/>
      <c r="AI593" s="122"/>
      <c r="AJ593" s="122"/>
      <c r="AK593" s="122"/>
      <c r="AL593" s="122"/>
      <c r="AM593" s="122"/>
      <c r="AN593" s="122"/>
      <c r="AO593" s="122"/>
      <c r="AP593" s="122"/>
      <c r="AQ593" s="122"/>
      <c r="AR593" s="122"/>
      <c r="AS593" s="122"/>
      <c r="AT593" s="3"/>
    </row>
    <row r="594" spans="1:46" x14ac:dyDescent="0.25">
      <c r="A594" s="122">
        <v>20</v>
      </c>
      <c r="B594" s="5" t="s">
        <v>209</v>
      </c>
      <c r="C594" s="122"/>
      <c r="D594" s="9"/>
      <c r="E594" s="35">
        <v>12</v>
      </c>
      <c r="F594" s="36">
        <v>582.29999999999995</v>
      </c>
      <c r="G594" s="122">
        <v>2</v>
      </c>
      <c r="H594" s="122">
        <v>108.6</v>
      </c>
      <c r="I594" s="35">
        <v>43</v>
      </c>
      <c r="J594" s="43">
        <f t="shared" ref="J594:J595" si="544">E594+G594</f>
        <v>14</v>
      </c>
      <c r="K594" s="37"/>
      <c r="L594" s="9">
        <v>690.9</v>
      </c>
      <c r="M594" s="15">
        <v>34038</v>
      </c>
      <c r="N594" s="50">
        <v>46272.93</v>
      </c>
      <c r="O594" s="105">
        <f>Проценты!$E$6</f>
        <v>0.99000000000295996</v>
      </c>
      <c r="P594" s="105">
        <f>Проценты!$E$7</f>
        <v>9.9999999970398195E-3</v>
      </c>
      <c r="Q594" s="18">
        <f t="shared" si="536"/>
        <v>31969967.34</v>
      </c>
      <c r="R594" s="18">
        <f t="shared" si="537"/>
        <v>23281685.66</v>
      </c>
      <c r="S594" s="18">
        <f t="shared" si="538"/>
        <v>235168.54</v>
      </c>
      <c r="T594" s="18">
        <f t="shared" si="539"/>
        <v>8453113.1400000006</v>
      </c>
      <c r="U594" s="51">
        <v>0</v>
      </c>
      <c r="V594" s="10">
        <v>45291</v>
      </c>
      <c r="W594" s="122"/>
      <c r="X594" s="122"/>
      <c r="Y594" s="122"/>
      <c r="Z594" s="122"/>
      <c r="AA594" s="122"/>
      <c r="AB594" s="122"/>
      <c r="AC594" s="122"/>
      <c r="AD594" s="32">
        <f t="shared" si="540"/>
        <v>582.29999999999995</v>
      </c>
      <c r="AE594" s="9">
        <f t="shared" si="529"/>
        <v>26944727.140000001</v>
      </c>
      <c r="AF594" s="122">
        <f t="shared" si="541"/>
        <v>108.6</v>
      </c>
      <c r="AG594" s="9">
        <f t="shared" si="530"/>
        <v>5025240.2</v>
      </c>
      <c r="AH594" s="122"/>
      <c r="AI594" s="122"/>
      <c r="AJ594" s="122"/>
      <c r="AK594" s="122"/>
      <c r="AL594" s="122"/>
      <c r="AM594" s="122"/>
      <c r="AN594" s="122"/>
      <c r="AO594" s="122"/>
      <c r="AP594" s="122"/>
      <c r="AQ594" s="122"/>
      <c r="AR594" s="122"/>
      <c r="AS594" s="122"/>
      <c r="AT594" s="3"/>
    </row>
    <row r="595" spans="1:46" x14ac:dyDescent="0.25">
      <c r="A595" s="122">
        <v>21</v>
      </c>
      <c r="B595" s="5" t="s">
        <v>210</v>
      </c>
      <c r="C595" s="122"/>
      <c r="D595" s="9"/>
      <c r="E595" s="35">
        <v>12</v>
      </c>
      <c r="F595" s="36">
        <v>477.2</v>
      </c>
      <c r="G595" s="122">
        <v>1</v>
      </c>
      <c r="H595" s="122">
        <v>17.3</v>
      </c>
      <c r="I595" s="35">
        <v>34</v>
      </c>
      <c r="J595" s="43">
        <f t="shared" si="544"/>
        <v>13</v>
      </c>
      <c r="K595" s="37"/>
      <c r="L595" s="9">
        <v>494.5</v>
      </c>
      <c r="M595" s="15">
        <v>34038</v>
      </c>
      <c r="N595" s="50">
        <v>46272.93</v>
      </c>
      <c r="O595" s="105">
        <f>Проценты!$E$6</f>
        <v>0.99000000000295996</v>
      </c>
      <c r="P595" s="105">
        <f>Проценты!$E$7</f>
        <v>9.9999999970398195E-3</v>
      </c>
      <c r="Q595" s="18">
        <f t="shared" si="536"/>
        <v>22881963.890000001</v>
      </c>
      <c r="R595" s="18">
        <f t="shared" si="537"/>
        <v>16663473.09</v>
      </c>
      <c r="S595" s="18">
        <f t="shared" si="538"/>
        <v>168317.91</v>
      </c>
      <c r="T595" s="18">
        <f t="shared" si="539"/>
        <v>6050172.8899999997</v>
      </c>
      <c r="U595" s="51">
        <v>0</v>
      </c>
      <c r="V595" s="10">
        <v>45291</v>
      </c>
      <c r="W595" s="122"/>
      <c r="X595" s="122"/>
      <c r="Y595" s="122"/>
      <c r="Z595" s="122"/>
      <c r="AA595" s="122"/>
      <c r="AB595" s="122"/>
      <c r="AC595" s="122"/>
      <c r="AD595" s="32">
        <f t="shared" si="540"/>
        <v>477.2</v>
      </c>
      <c r="AE595" s="9">
        <f t="shared" si="529"/>
        <v>22081442.199999999</v>
      </c>
      <c r="AF595" s="122">
        <f t="shared" si="541"/>
        <v>17.3</v>
      </c>
      <c r="AG595" s="9">
        <f t="shared" si="530"/>
        <v>800521.69</v>
      </c>
      <c r="AH595" s="122"/>
      <c r="AI595" s="122"/>
      <c r="AJ595" s="122"/>
      <c r="AK595" s="122"/>
      <c r="AL595" s="122"/>
      <c r="AM595" s="122"/>
      <c r="AN595" s="122"/>
      <c r="AO595" s="122"/>
      <c r="AP595" s="122"/>
      <c r="AQ595" s="122"/>
      <c r="AR595" s="122"/>
      <c r="AS595" s="122"/>
      <c r="AT595" s="3"/>
    </row>
    <row r="596" spans="1:46" x14ac:dyDescent="0.25">
      <c r="A596" s="122">
        <v>22</v>
      </c>
      <c r="B596" s="5" t="s">
        <v>211</v>
      </c>
      <c r="C596" s="122"/>
      <c r="D596" s="9"/>
      <c r="E596" s="35">
        <v>7</v>
      </c>
      <c r="F596" s="36">
        <v>319.5</v>
      </c>
      <c r="G596" s="122">
        <v>1</v>
      </c>
      <c r="H596" s="122">
        <v>32.200000000000003</v>
      </c>
      <c r="I596" s="35">
        <v>20</v>
      </c>
      <c r="J596" s="43">
        <v>8</v>
      </c>
      <c r="K596" s="37"/>
      <c r="L596" s="9">
        <v>351.7</v>
      </c>
      <c r="M596" s="15">
        <v>34038</v>
      </c>
      <c r="N596" s="50">
        <v>46272.93</v>
      </c>
      <c r="O596" s="105">
        <f>Проценты!$E$6</f>
        <v>0.99000000000295996</v>
      </c>
      <c r="P596" s="105">
        <f>Проценты!$E$7</f>
        <v>9.9999999970398195E-3</v>
      </c>
      <c r="Q596" s="18">
        <f t="shared" si="536"/>
        <v>16274189.48</v>
      </c>
      <c r="R596" s="18">
        <f t="shared" si="537"/>
        <v>11851452.949999999</v>
      </c>
      <c r="S596" s="18">
        <f t="shared" si="538"/>
        <v>119711.65</v>
      </c>
      <c r="T596" s="18">
        <f t="shared" si="539"/>
        <v>4303024.88</v>
      </c>
      <c r="U596" s="51">
        <v>0</v>
      </c>
      <c r="V596" s="10">
        <v>45291</v>
      </c>
      <c r="W596" s="122"/>
      <c r="X596" s="122"/>
      <c r="Y596" s="122"/>
      <c r="Z596" s="122"/>
      <c r="AA596" s="122"/>
      <c r="AB596" s="122"/>
      <c r="AC596" s="122"/>
      <c r="AD596" s="32">
        <f t="shared" si="540"/>
        <v>319.5</v>
      </c>
      <c r="AE596" s="9">
        <f t="shared" si="529"/>
        <v>14784201.130000001</v>
      </c>
      <c r="AF596" s="122">
        <f t="shared" si="541"/>
        <v>32.200000000000003</v>
      </c>
      <c r="AG596" s="9">
        <f t="shared" si="530"/>
        <v>1489988.35</v>
      </c>
      <c r="AH596" s="122"/>
      <c r="AI596" s="122"/>
      <c r="AJ596" s="122"/>
      <c r="AK596" s="122"/>
      <c r="AL596" s="122"/>
      <c r="AM596" s="122"/>
      <c r="AN596" s="122"/>
      <c r="AO596" s="122"/>
      <c r="AP596" s="122"/>
      <c r="AQ596" s="122"/>
      <c r="AR596" s="122"/>
      <c r="AS596" s="122"/>
      <c r="AT596" s="3"/>
    </row>
    <row r="597" spans="1:46" x14ac:dyDescent="0.25">
      <c r="A597" s="122">
        <v>23</v>
      </c>
      <c r="B597" s="5" t="s">
        <v>212</v>
      </c>
      <c r="C597" s="122"/>
      <c r="D597" s="9"/>
      <c r="E597" s="35">
        <v>6</v>
      </c>
      <c r="F597" s="36">
        <v>231.8</v>
      </c>
      <c r="G597" s="122">
        <v>0</v>
      </c>
      <c r="H597" s="122">
        <v>0</v>
      </c>
      <c r="I597" s="35">
        <v>20</v>
      </c>
      <c r="J597" s="43">
        <f t="shared" ref="J597" si="545">E597+G597</f>
        <v>6</v>
      </c>
      <c r="K597" s="37"/>
      <c r="L597" s="9">
        <f>F597+H597</f>
        <v>231.8</v>
      </c>
      <c r="M597" s="15">
        <v>34038</v>
      </c>
      <c r="N597" s="50">
        <v>46272.93</v>
      </c>
      <c r="O597" s="105">
        <f>Проценты!$E$6</f>
        <v>0.99000000000295996</v>
      </c>
      <c r="P597" s="105">
        <f>Проценты!$E$7</f>
        <v>9.9999999970398195E-3</v>
      </c>
      <c r="Q597" s="18">
        <f t="shared" si="536"/>
        <v>10726065.17</v>
      </c>
      <c r="R597" s="18">
        <f t="shared" si="537"/>
        <v>7811108.3200000003</v>
      </c>
      <c r="S597" s="18">
        <f t="shared" si="538"/>
        <v>78900.08</v>
      </c>
      <c r="T597" s="18">
        <f t="shared" si="539"/>
        <v>2836056.77</v>
      </c>
      <c r="U597" s="51">
        <v>0</v>
      </c>
      <c r="V597" s="10">
        <v>45291</v>
      </c>
      <c r="W597" s="122"/>
      <c r="X597" s="122"/>
      <c r="Y597" s="122"/>
      <c r="Z597" s="122"/>
      <c r="AA597" s="122"/>
      <c r="AB597" s="122"/>
      <c r="AC597" s="122"/>
      <c r="AD597" s="32">
        <f t="shared" si="540"/>
        <v>231.8</v>
      </c>
      <c r="AE597" s="9">
        <f t="shared" si="529"/>
        <v>10726065.17</v>
      </c>
      <c r="AF597" s="122">
        <f t="shared" si="541"/>
        <v>0</v>
      </c>
      <c r="AG597" s="9">
        <f t="shared" si="530"/>
        <v>0</v>
      </c>
      <c r="AH597" s="122"/>
      <c r="AI597" s="122"/>
      <c r="AJ597" s="122"/>
      <c r="AK597" s="122"/>
      <c r="AL597" s="122"/>
      <c r="AM597" s="122"/>
      <c r="AN597" s="122"/>
      <c r="AO597" s="122"/>
      <c r="AP597" s="122"/>
      <c r="AQ597" s="122"/>
      <c r="AR597" s="122"/>
      <c r="AS597" s="122"/>
      <c r="AT597" s="3"/>
    </row>
    <row r="598" spans="1:46" x14ac:dyDescent="0.25">
      <c r="A598" s="122">
        <v>24</v>
      </c>
      <c r="B598" s="5" t="s">
        <v>213</v>
      </c>
      <c r="C598" s="122"/>
      <c r="D598" s="15"/>
      <c r="E598" s="35">
        <v>28</v>
      </c>
      <c r="F598" s="36">
        <v>1209.22</v>
      </c>
      <c r="G598" s="122">
        <v>3</v>
      </c>
      <c r="H598" s="122">
        <v>260.10000000000002</v>
      </c>
      <c r="I598" s="35">
        <v>61</v>
      </c>
      <c r="J598" s="43">
        <v>31</v>
      </c>
      <c r="K598" s="37"/>
      <c r="L598" s="9">
        <v>1469.32</v>
      </c>
      <c r="M598" s="15">
        <v>34038</v>
      </c>
      <c r="N598" s="50">
        <v>46272.93</v>
      </c>
      <c r="O598" s="105">
        <f>Проценты!$E$6</f>
        <v>0.99000000000295996</v>
      </c>
      <c r="P598" s="105">
        <f>Проценты!$E$7</f>
        <v>9.9999999970398195E-3</v>
      </c>
      <c r="Q598" s="18">
        <f t="shared" si="536"/>
        <v>67989741.510000005</v>
      </c>
      <c r="R598" s="18">
        <f t="shared" si="537"/>
        <v>49512587.020000003</v>
      </c>
      <c r="S598" s="18">
        <f t="shared" si="538"/>
        <v>500127.14</v>
      </c>
      <c r="T598" s="18">
        <f t="shared" si="539"/>
        <v>17977027.350000001</v>
      </c>
      <c r="U598" s="51">
        <v>0</v>
      </c>
      <c r="V598" s="10">
        <v>45291</v>
      </c>
      <c r="W598" s="122"/>
      <c r="X598" s="122"/>
      <c r="Y598" s="122"/>
      <c r="Z598" s="122"/>
      <c r="AA598" s="122"/>
      <c r="AB598" s="122"/>
      <c r="AC598" s="122"/>
      <c r="AD598" s="32">
        <f t="shared" si="540"/>
        <v>1209.22</v>
      </c>
      <c r="AE598" s="9">
        <f t="shared" si="529"/>
        <v>55954152.420000002</v>
      </c>
      <c r="AF598" s="122">
        <f t="shared" si="541"/>
        <v>260.10000000000002</v>
      </c>
      <c r="AG598" s="9">
        <f t="shared" si="530"/>
        <v>12035589.09</v>
      </c>
      <c r="AH598" s="122"/>
      <c r="AI598" s="122"/>
      <c r="AJ598" s="122"/>
      <c r="AK598" s="122"/>
      <c r="AL598" s="122"/>
      <c r="AM598" s="122"/>
      <c r="AN598" s="122"/>
      <c r="AO598" s="122"/>
      <c r="AP598" s="122"/>
      <c r="AQ598" s="122"/>
      <c r="AR598" s="122"/>
      <c r="AS598" s="122"/>
      <c r="AT598" s="3"/>
    </row>
    <row r="599" spans="1:46" x14ac:dyDescent="0.25">
      <c r="A599" s="122">
        <v>25</v>
      </c>
      <c r="B599" s="5" t="s">
        <v>214</v>
      </c>
      <c r="C599" s="122"/>
      <c r="D599" s="9"/>
      <c r="E599" s="35">
        <v>19</v>
      </c>
      <c r="F599" s="36">
        <v>460.1</v>
      </c>
      <c r="G599" s="122">
        <v>10</v>
      </c>
      <c r="H599" s="122">
        <v>243</v>
      </c>
      <c r="I599" s="35">
        <v>80</v>
      </c>
      <c r="J599" s="43">
        <v>29</v>
      </c>
      <c r="K599" s="37"/>
      <c r="L599" s="9">
        <v>703.1</v>
      </c>
      <c r="M599" s="15">
        <v>34038</v>
      </c>
      <c r="N599" s="50">
        <v>46272.93</v>
      </c>
      <c r="O599" s="105">
        <f>Проценты!$E$6</f>
        <v>0.99000000000295996</v>
      </c>
      <c r="P599" s="105">
        <f>Проценты!$E$7</f>
        <v>9.9999999970398195E-3</v>
      </c>
      <c r="Q599" s="18">
        <f t="shared" si="536"/>
        <v>32534497.079999998</v>
      </c>
      <c r="R599" s="18">
        <f t="shared" si="537"/>
        <v>23692796.620000001</v>
      </c>
      <c r="S599" s="18">
        <f t="shared" si="538"/>
        <v>239321.18</v>
      </c>
      <c r="T599" s="18">
        <f t="shared" si="539"/>
        <v>8602379.2799999993</v>
      </c>
      <c r="U599" s="51">
        <v>0</v>
      </c>
      <c r="V599" s="10">
        <v>45291</v>
      </c>
      <c r="W599" s="122"/>
      <c r="X599" s="122"/>
      <c r="Y599" s="122"/>
      <c r="Z599" s="122"/>
      <c r="AA599" s="122"/>
      <c r="AB599" s="122"/>
      <c r="AC599" s="122"/>
      <c r="AD599" s="32">
        <f t="shared" si="540"/>
        <v>460.1</v>
      </c>
      <c r="AE599" s="9">
        <f t="shared" si="529"/>
        <v>21290175.09</v>
      </c>
      <c r="AF599" s="122">
        <f t="shared" si="541"/>
        <v>243</v>
      </c>
      <c r="AG599" s="9">
        <f t="shared" si="530"/>
        <v>11244321.99</v>
      </c>
      <c r="AH599" s="122"/>
      <c r="AI599" s="122"/>
      <c r="AJ599" s="122"/>
      <c r="AK599" s="122"/>
      <c r="AL599" s="122"/>
      <c r="AM599" s="122"/>
      <c r="AN599" s="122"/>
      <c r="AO599" s="122"/>
      <c r="AP599" s="122"/>
      <c r="AQ599" s="122"/>
      <c r="AR599" s="122"/>
      <c r="AS599" s="122"/>
      <c r="AT599" s="3"/>
    </row>
    <row r="600" spans="1:46" x14ac:dyDescent="0.25">
      <c r="A600" s="122">
        <v>26</v>
      </c>
      <c r="B600" s="5" t="s">
        <v>215</v>
      </c>
      <c r="C600" s="122"/>
      <c r="D600" s="9"/>
      <c r="E600" s="35">
        <v>13</v>
      </c>
      <c r="F600" s="36">
        <v>599.29999999999995</v>
      </c>
      <c r="G600" s="122">
        <v>1</v>
      </c>
      <c r="H600" s="122">
        <v>111.9</v>
      </c>
      <c r="I600" s="35">
        <v>44</v>
      </c>
      <c r="J600" s="43">
        <v>15</v>
      </c>
      <c r="K600" s="37"/>
      <c r="L600" s="9">
        <f>F600+H600</f>
        <v>711.2</v>
      </c>
      <c r="M600" s="15">
        <v>34038</v>
      </c>
      <c r="N600" s="50">
        <v>46272.93</v>
      </c>
      <c r="O600" s="105">
        <f>Проценты!$E$6</f>
        <v>0.99000000000295996</v>
      </c>
      <c r="P600" s="105">
        <f>Проценты!$E$7</f>
        <v>9.9999999970398195E-3</v>
      </c>
      <c r="Q600" s="18">
        <f t="shared" si="536"/>
        <v>32909307.82</v>
      </c>
      <c r="R600" s="18">
        <f t="shared" si="537"/>
        <v>23965747.34</v>
      </c>
      <c r="S600" s="18">
        <f t="shared" si="538"/>
        <v>242078.26</v>
      </c>
      <c r="T600" s="18">
        <f t="shared" si="539"/>
        <v>8701482.2200000007</v>
      </c>
      <c r="U600" s="51">
        <v>0</v>
      </c>
      <c r="V600" s="10">
        <v>45291</v>
      </c>
      <c r="W600" s="122"/>
      <c r="X600" s="122"/>
      <c r="Y600" s="122"/>
      <c r="Z600" s="122"/>
      <c r="AA600" s="122"/>
      <c r="AB600" s="122"/>
      <c r="AC600" s="122"/>
      <c r="AD600" s="32">
        <f t="shared" si="540"/>
        <v>599.29999999999995</v>
      </c>
      <c r="AE600" s="9">
        <f t="shared" si="529"/>
        <v>27731366.949999999</v>
      </c>
      <c r="AF600" s="122">
        <f t="shared" si="541"/>
        <v>111.9</v>
      </c>
      <c r="AG600" s="9">
        <f t="shared" si="530"/>
        <v>5177940.87</v>
      </c>
      <c r="AH600" s="122"/>
      <c r="AI600" s="122"/>
      <c r="AJ600" s="122"/>
      <c r="AK600" s="122"/>
      <c r="AL600" s="122"/>
      <c r="AM600" s="122"/>
      <c r="AN600" s="122"/>
      <c r="AO600" s="122"/>
      <c r="AP600" s="122"/>
      <c r="AQ600" s="122"/>
      <c r="AR600" s="122"/>
      <c r="AS600" s="122"/>
      <c r="AT600" s="3"/>
    </row>
    <row r="601" spans="1:46" x14ac:dyDescent="0.25">
      <c r="A601" s="122">
        <v>27</v>
      </c>
      <c r="B601" s="5" t="s">
        <v>216</v>
      </c>
      <c r="C601" s="122"/>
      <c r="D601" s="15"/>
      <c r="E601" s="35">
        <v>5</v>
      </c>
      <c r="F601" s="36">
        <v>117.6</v>
      </c>
      <c r="G601" s="122">
        <v>7</v>
      </c>
      <c r="H601" s="122">
        <v>226.3</v>
      </c>
      <c r="I601" s="35">
        <v>29</v>
      </c>
      <c r="J601" s="43">
        <f t="shared" ref="J601:J602" si="546">E601+G601</f>
        <v>12</v>
      </c>
      <c r="K601" s="123"/>
      <c r="L601" s="9">
        <v>343.9</v>
      </c>
      <c r="M601" s="15">
        <v>34038</v>
      </c>
      <c r="N601" s="50">
        <v>46272.93</v>
      </c>
      <c r="O601" s="105">
        <f>Проценты!$E$6</f>
        <v>0.99000000000295996</v>
      </c>
      <c r="P601" s="105">
        <f>Проценты!$E$7</f>
        <v>9.9999999970398195E-3</v>
      </c>
      <c r="Q601" s="18">
        <f t="shared" si="536"/>
        <v>15913260.630000001</v>
      </c>
      <c r="R601" s="18">
        <f t="shared" si="537"/>
        <v>11588611.52</v>
      </c>
      <c r="S601" s="18">
        <f t="shared" si="538"/>
        <v>117056.68</v>
      </c>
      <c r="T601" s="18">
        <f t="shared" si="539"/>
        <v>4207592.43</v>
      </c>
      <c r="U601" s="51">
        <v>0</v>
      </c>
      <c r="V601" s="10">
        <v>45291</v>
      </c>
      <c r="W601" s="122"/>
      <c r="X601" s="122"/>
      <c r="Y601" s="122"/>
      <c r="Z601" s="122"/>
      <c r="AA601" s="122"/>
      <c r="AB601" s="122"/>
      <c r="AC601" s="122"/>
      <c r="AD601" s="32">
        <f t="shared" si="540"/>
        <v>117.6</v>
      </c>
      <c r="AE601" s="9">
        <f t="shared" si="529"/>
        <v>5441696.5700000003</v>
      </c>
      <c r="AF601" s="122">
        <f t="shared" si="541"/>
        <v>226.3</v>
      </c>
      <c r="AG601" s="9">
        <f t="shared" si="530"/>
        <v>10471564.060000001</v>
      </c>
      <c r="AH601" s="122"/>
      <c r="AI601" s="122"/>
      <c r="AJ601" s="122"/>
      <c r="AK601" s="122"/>
      <c r="AL601" s="122"/>
      <c r="AM601" s="122"/>
      <c r="AN601" s="122"/>
      <c r="AO601" s="122"/>
      <c r="AP601" s="122"/>
      <c r="AQ601" s="122"/>
      <c r="AR601" s="122"/>
      <c r="AS601" s="122"/>
      <c r="AT601" s="3"/>
    </row>
    <row r="602" spans="1:46" x14ac:dyDescent="0.25">
      <c r="A602" s="122">
        <v>28</v>
      </c>
      <c r="B602" s="5" t="s">
        <v>217</v>
      </c>
      <c r="C602" s="122"/>
      <c r="D602" s="9"/>
      <c r="E602" s="35">
        <v>7</v>
      </c>
      <c r="F602" s="36">
        <v>189</v>
      </c>
      <c r="G602" s="122">
        <v>5</v>
      </c>
      <c r="H602" s="122">
        <v>144.6</v>
      </c>
      <c r="I602" s="35">
        <v>39</v>
      </c>
      <c r="J602" s="43">
        <f t="shared" si="546"/>
        <v>12</v>
      </c>
      <c r="K602" s="123"/>
      <c r="L602" s="9">
        <v>333.6</v>
      </c>
      <c r="M602" s="15">
        <v>34038</v>
      </c>
      <c r="N602" s="50">
        <v>46272.93</v>
      </c>
      <c r="O602" s="105">
        <f>Проценты!$E$6</f>
        <v>0.99000000000295996</v>
      </c>
      <c r="P602" s="105">
        <f>Проценты!$E$7</f>
        <v>9.9999999970398195E-3</v>
      </c>
      <c r="Q602" s="18">
        <f t="shared" si="536"/>
        <v>15436649.449999999</v>
      </c>
      <c r="R602" s="18">
        <f t="shared" si="537"/>
        <v>11241526.029999999</v>
      </c>
      <c r="S602" s="18">
        <f t="shared" si="538"/>
        <v>113550.77</v>
      </c>
      <c r="T602" s="18">
        <f t="shared" si="539"/>
        <v>4081572.65</v>
      </c>
      <c r="U602" s="51">
        <v>0</v>
      </c>
      <c r="V602" s="10">
        <v>45291</v>
      </c>
      <c r="W602" s="122"/>
      <c r="X602" s="122"/>
      <c r="Y602" s="122"/>
      <c r="Z602" s="122"/>
      <c r="AA602" s="122"/>
      <c r="AB602" s="122"/>
      <c r="AC602" s="122"/>
      <c r="AD602" s="32">
        <f t="shared" si="540"/>
        <v>189</v>
      </c>
      <c r="AE602" s="9">
        <f t="shared" si="529"/>
        <v>8745583.7699999996</v>
      </c>
      <c r="AF602" s="122">
        <f t="shared" si="541"/>
        <v>144.6</v>
      </c>
      <c r="AG602" s="9">
        <f t="shared" si="530"/>
        <v>6691065.6799999997</v>
      </c>
      <c r="AH602" s="122"/>
      <c r="AI602" s="122"/>
      <c r="AJ602" s="122"/>
      <c r="AK602" s="122"/>
      <c r="AL602" s="122"/>
      <c r="AM602" s="122"/>
      <c r="AN602" s="122"/>
      <c r="AO602" s="122"/>
      <c r="AP602" s="122"/>
      <c r="AQ602" s="122"/>
      <c r="AR602" s="122"/>
      <c r="AS602" s="122"/>
      <c r="AT602" s="3"/>
    </row>
    <row r="603" spans="1:46" x14ac:dyDescent="0.25">
      <c r="A603" s="122">
        <v>29</v>
      </c>
      <c r="B603" s="5" t="s">
        <v>218</v>
      </c>
      <c r="C603" s="122"/>
      <c r="D603" s="15"/>
      <c r="E603" s="35">
        <v>6</v>
      </c>
      <c r="F603" s="36">
        <v>198.7</v>
      </c>
      <c r="G603" s="122">
        <v>7</v>
      </c>
      <c r="H603" s="122">
        <v>133</v>
      </c>
      <c r="I603" s="35">
        <v>33</v>
      </c>
      <c r="J603" s="43">
        <v>13</v>
      </c>
      <c r="K603" s="123"/>
      <c r="L603" s="9">
        <v>331.7</v>
      </c>
      <c r="M603" s="15">
        <v>34038</v>
      </c>
      <c r="N603" s="50">
        <v>46272.93</v>
      </c>
      <c r="O603" s="105">
        <f>Проценты!$E$6</f>
        <v>0.99000000000295996</v>
      </c>
      <c r="P603" s="105">
        <f>Проценты!$E$7</f>
        <v>9.9999999970398195E-3</v>
      </c>
      <c r="Q603" s="18">
        <f t="shared" si="536"/>
        <v>15348730.880000001</v>
      </c>
      <c r="R603" s="18">
        <f t="shared" si="537"/>
        <v>11177500.550000001</v>
      </c>
      <c r="S603" s="18">
        <f t="shared" si="538"/>
        <v>112904.05</v>
      </c>
      <c r="T603" s="18">
        <f t="shared" si="539"/>
        <v>4058326.28</v>
      </c>
      <c r="U603" s="51">
        <v>0</v>
      </c>
      <c r="V603" s="10">
        <v>45291</v>
      </c>
      <c r="W603" s="122"/>
      <c r="X603" s="122"/>
      <c r="Y603" s="122"/>
      <c r="Z603" s="122"/>
      <c r="AA603" s="122"/>
      <c r="AB603" s="122"/>
      <c r="AC603" s="122"/>
      <c r="AD603" s="32">
        <f t="shared" si="540"/>
        <v>198.7</v>
      </c>
      <c r="AE603" s="9">
        <f t="shared" si="529"/>
        <v>9194431.1899999995</v>
      </c>
      <c r="AF603" s="122">
        <f t="shared" si="541"/>
        <v>133</v>
      </c>
      <c r="AG603" s="9">
        <f t="shared" si="530"/>
        <v>6154299.6900000004</v>
      </c>
      <c r="AH603" s="122"/>
      <c r="AI603" s="122"/>
      <c r="AJ603" s="122"/>
      <c r="AK603" s="122"/>
      <c r="AL603" s="122"/>
      <c r="AM603" s="122"/>
      <c r="AN603" s="122"/>
      <c r="AO603" s="122"/>
      <c r="AP603" s="122"/>
      <c r="AQ603" s="122"/>
      <c r="AR603" s="122"/>
      <c r="AS603" s="122"/>
      <c r="AT603" s="3"/>
    </row>
    <row r="604" spans="1:46" x14ac:dyDescent="0.25">
      <c r="A604" s="122">
        <v>30</v>
      </c>
      <c r="B604" s="5" t="s">
        <v>219</v>
      </c>
      <c r="C604" s="122"/>
      <c r="D604" s="9"/>
      <c r="E604" s="35">
        <v>6</v>
      </c>
      <c r="F604" s="36">
        <v>268.39999999999998</v>
      </c>
      <c r="G604" s="122">
        <v>3</v>
      </c>
      <c r="H604" s="122">
        <v>128.6</v>
      </c>
      <c r="I604" s="35">
        <v>22</v>
      </c>
      <c r="J604" s="43">
        <v>9</v>
      </c>
      <c r="K604" s="123"/>
      <c r="L604" s="9">
        <f>F604+H604</f>
        <v>397</v>
      </c>
      <c r="M604" s="15">
        <v>34038</v>
      </c>
      <c r="N604" s="50">
        <v>46272.93</v>
      </c>
      <c r="O604" s="105">
        <f>Проценты!$E$6</f>
        <v>0.99000000000295996</v>
      </c>
      <c r="P604" s="105">
        <f>Проценты!$E$7</f>
        <v>9.9999999970398195E-3</v>
      </c>
      <c r="Q604" s="18">
        <f t="shared" si="536"/>
        <v>18370353.210000001</v>
      </c>
      <c r="R604" s="18">
        <f t="shared" si="537"/>
        <v>13377955.140000001</v>
      </c>
      <c r="S604" s="18">
        <f t="shared" si="538"/>
        <v>135130.85999999999</v>
      </c>
      <c r="T604" s="18">
        <f t="shared" si="539"/>
        <v>4857267.21</v>
      </c>
      <c r="U604" s="51">
        <v>0</v>
      </c>
      <c r="V604" s="10">
        <v>45291</v>
      </c>
      <c r="W604" s="122"/>
      <c r="X604" s="122"/>
      <c r="Y604" s="122"/>
      <c r="Z604" s="122"/>
      <c r="AA604" s="122"/>
      <c r="AB604" s="122"/>
      <c r="AC604" s="122"/>
      <c r="AD604" s="32">
        <f t="shared" si="540"/>
        <v>268.39999999999998</v>
      </c>
      <c r="AE604" s="9">
        <f t="shared" si="529"/>
        <v>12419654.41</v>
      </c>
      <c r="AF604" s="122">
        <f t="shared" si="541"/>
        <v>128.6</v>
      </c>
      <c r="AG604" s="9">
        <f t="shared" si="530"/>
        <v>5950698.7999999998</v>
      </c>
      <c r="AH604" s="122"/>
      <c r="AI604" s="122"/>
      <c r="AJ604" s="122"/>
      <c r="AK604" s="122"/>
      <c r="AL604" s="122"/>
      <c r="AM604" s="122"/>
      <c r="AN604" s="122"/>
      <c r="AO604" s="122"/>
      <c r="AP604" s="122"/>
      <c r="AQ604" s="122"/>
      <c r="AR604" s="122"/>
      <c r="AS604" s="122"/>
      <c r="AT604" s="3"/>
    </row>
    <row r="605" spans="1:46" x14ac:dyDescent="0.25">
      <c r="A605" s="122">
        <v>31</v>
      </c>
      <c r="B605" s="5" t="s">
        <v>220</v>
      </c>
      <c r="C605" s="122"/>
      <c r="D605" s="9"/>
      <c r="E605" s="35">
        <v>11</v>
      </c>
      <c r="F605" s="36">
        <v>413.2</v>
      </c>
      <c r="G605" s="122">
        <v>0</v>
      </c>
      <c r="H605" s="122">
        <v>0</v>
      </c>
      <c r="I605" s="35">
        <v>18</v>
      </c>
      <c r="J605" s="43">
        <f t="shared" ref="J605:J607" si="547">E605+G605</f>
        <v>11</v>
      </c>
      <c r="K605" s="123"/>
      <c r="L605" s="9">
        <f>F605+H605</f>
        <v>413.2</v>
      </c>
      <c r="M605" s="15">
        <v>34038</v>
      </c>
      <c r="N605" s="50">
        <v>46272.93</v>
      </c>
      <c r="O605" s="105">
        <f>Проценты!$E$6</f>
        <v>0.99000000000295996</v>
      </c>
      <c r="P605" s="105">
        <f>Проценты!$E$7</f>
        <v>9.9999999970398195E-3</v>
      </c>
      <c r="Q605" s="18">
        <f t="shared" si="536"/>
        <v>19119974.68</v>
      </c>
      <c r="R605" s="18">
        <f t="shared" si="537"/>
        <v>13923856.58</v>
      </c>
      <c r="S605" s="18">
        <f t="shared" si="538"/>
        <v>140645.01999999999</v>
      </c>
      <c r="T605" s="18">
        <f t="shared" si="539"/>
        <v>5055473.08</v>
      </c>
      <c r="U605" s="51">
        <v>0</v>
      </c>
      <c r="V605" s="10">
        <v>45291</v>
      </c>
      <c r="W605" s="122"/>
      <c r="X605" s="122"/>
      <c r="Y605" s="122"/>
      <c r="Z605" s="122"/>
      <c r="AA605" s="122"/>
      <c r="AB605" s="122"/>
      <c r="AC605" s="122"/>
      <c r="AD605" s="32">
        <f t="shared" si="540"/>
        <v>413.2</v>
      </c>
      <c r="AE605" s="9">
        <f t="shared" si="529"/>
        <v>19119974.68</v>
      </c>
      <c r="AF605" s="122">
        <f t="shared" si="541"/>
        <v>0</v>
      </c>
      <c r="AG605" s="9">
        <f t="shared" si="530"/>
        <v>0</v>
      </c>
      <c r="AH605" s="122"/>
      <c r="AI605" s="122"/>
      <c r="AJ605" s="122"/>
      <c r="AK605" s="122"/>
      <c r="AL605" s="122"/>
      <c r="AM605" s="122"/>
      <c r="AN605" s="122"/>
      <c r="AO605" s="122"/>
      <c r="AP605" s="122"/>
      <c r="AQ605" s="122"/>
      <c r="AR605" s="122"/>
      <c r="AS605" s="122"/>
      <c r="AT605" s="3"/>
    </row>
    <row r="606" spans="1:46" x14ac:dyDescent="0.25">
      <c r="A606" s="122">
        <v>32</v>
      </c>
      <c r="B606" s="5" t="s">
        <v>221</v>
      </c>
      <c r="C606" s="122"/>
      <c r="D606" s="9"/>
      <c r="E606" s="35">
        <v>10</v>
      </c>
      <c r="F606" s="36">
        <v>447.9</v>
      </c>
      <c r="G606" s="122">
        <v>0</v>
      </c>
      <c r="H606" s="122">
        <v>0</v>
      </c>
      <c r="I606" s="35">
        <v>30</v>
      </c>
      <c r="J606" s="43">
        <f t="shared" si="547"/>
        <v>10</v>
      </c>
      <c r="K606" s="123"/>
      <c r="L606" s="9">
        <f>F606+H606</f>
        <v>447.9</v>
      </c>
      <c r="M606" s="15">
        <v>34038</v>
      </c>
      <c r="N606" s="50">
        <v>46272.93</v>
      </c>
      <c r="O606" s="105">
        <f>Проценты!$E$6</f>
        <v>0.99000000000295996</v>
      </c>
      <c r="P606" s="105">
        <f>Проценты!$E$7</f>
        <v>9.9999999970398195E-3</v>
      </c>
      <c r="Q606" s="18">
        <f t="shared" si="536"/>
        <v>20725645.350000001</v>
      </c>
      <c r="R606" s="18">
        <f t="shared" si="537"/>
        <v>15093164</v>
      </c>
      <c r="S606" s="18">
        <f t="shared" si="538"/>
        <v>152456.20000000001</v>
      </c>
      <c r="T606" s="18">
        <f t="shared" si="539"/>
        <v>5480025.1500000004</v>
      </c>
      <c r="U606" s="51">
        <v>0</v>
      </c>
      <c r="V606" s="10">
        <v>45291</v>
      </c>
      <c r="W606" s="122"/>
      <c r="X606" s="122"/>
      <c r="Y606" s="122"/>
      <c r="Z606" s="122"/>
      <c r="AA606" s="122"/>
      <c r="AB606" s="122"/>
      <c r="AC606" s="122"/>
      <c r="AD606" s="32">
        <f t="shared" si="540"/>
        <v>447.9</v>
      </c>
      <c r="AE606" s="9">
        <f t="shared" si="529"/>
        <v>20725645.350000001</v>
      </c>
      <c r="AF606" s="122">
        <f t="shared" si="541"/>
        <v>0</v>
      </c>
      <c r="AG606" s="9">
        <f t="shared" si="530"/>
        <v>0</v>
      </c>
      <c r="AH606" s="122"/>
      <c r="AI606" s="122"/>
      <c r="AJ606" s="122"/>
      <c r="AK606" s="122"/>
      <c r="AL606" s="122"/>
      <c r="AM606" s="122"/>
      <c r="AN606" s="122"/>
      <c r="AO606" s="122"/>
      <c r="AP606" s="122"/>
      <c r="AQ606" s="122"/>
      <c r="AR606" s="122"/>
      <c r="AS606" s="122"/>
      <c r="AT606" s="3"/>
    </row>
    <row r="607" spans="1:46" x14ac:dyDescent="0.25">
      <c r="A607" s="122">
        <v>33</v>
      </c>
      <c r="B607" s="5" t="s">
        <v>222</v>
      </c>
      <c r="C607" s="122"/>
      <c r="D607" s="9"/>
      <c r="E607" s="35">
        <v>10</v>
      </c>
      <c r="F607" s="36">
        <v>266.5</v>
      </c>
      <c r="G607" s="122">
        <v>0</v>
      </c>
      <c r="H607" s="122">
        <v>0</v>
      </c>
      <c r="I607" s="35">
        <v>28</v>
      </c>
      <c r="J607" s="43">
        <f t="shared" si="547"/>
        <v>10</v>
      </c>
      <c r="K607" s="123"/>
      <c r="L607" s="9">
        <f>F607+H607</f>
        <v>266.5</v>
      </c>
      <c r="M607" s="15">
        <v>34038</v>
      </c>
      <c r="N607" s="50">
        <v>46272.93</v>
      </c>
      <c r="O607" s="105">
        <f>Проценты!$E$6</f>
        <v>0.99000000000295996</v>
      </c>
      <c r="P607" s="105">
        <f>Проценты!$E$7</f>
        <v>9.9999999970398195E-3</v>
      </c>
      <c r="Q607" s="18">
        <f t="shared" si="536"/>
        <v>12331735.85</v>
      </c>
      <c r="R607" s="18">
        <f t="shared" si="537"/>
        <v>8980415.7300000004</v>
      </c>
      <c r="S607" s="18">
        <f t="shared" si="538"/>
        <v>90711.27</v>
      </c>
      <c r="T607" s="18">
        <f t="shared" si="539"/>
        <v>3260608.85</v>
      </c>
      <c r="U607" s="51">
        <v>0</v>
      </c>
      <c r="V607" s="10">
        <v>45291</v>
      </c>
      <c r="W607" s="122"/>
      <c r="X607" s="122"/>
      <c r="Y607" s="122"/>
      <c r="Z607" s="122"/>
      <c r="AA607" s="122"/>
      <c r="AB607" s="122"/>
      <c r="AC607" s="122"/>
      <c r="AD607" s="32">
        <f t="shared" si="540"/>
        <v>266.5</v>
      </c>
      <c r="AE607" s="9">
        <f t="shared" si="529"/>
        <v>12331735.85</v>
      </c>
      <c r="AF607" s="122">
        <f t="shared" si="541"/>
        <v>0</v>
      </c>
      <c r="AG607" s="9">
        <f t="shared" si="530"/>
        <v>0</v>
      </c>
      <c r="AH607" s="122"/>
      <c r="AI607" s="122"/>
      <c r="AJ607" s="122"/>
      <c r="AK607" s="122"/>
      <c r="AL607" s="122"/>
      <c r="AM607" s="122"/>
      <c r="AN607" s="122"/>
      <c r="AO607" s="122"/>
      <c r="AP607" s="122"/>
      <c r="AQ607" s="122"/>
      <c r="AR607" s="122"/>
      <c r="AS607" s="122"/>
      <c r="AT607" s="3"/>
    </row>
    <row r="608" spans="1:46" x14ac:dyDescent="0.25">
      <c r="A608" s="122">
        <v>34</v>
      </c>
      <c r="B608" s="5" t="s">
        <v>223</v>
      </c>
      <c r="C608" s="122"/>
      <c r="D608" s="9"/>
      <c r="E608" s="35">
        <v>8</v>
      </c>
      <c r="F608" s="36">
        <v>442.9</v>
      </c>
      <c r="G608" s="122"/>
      <c r="H608" s="122"/>
      <c r="I608" s="35">
        <v>26</v>
      </c>
      <c r="J608" s="43">
        <v>8</v>
      </c>
      <c r="K608" s="123"/>
      <c r="L608" s="9">
        <v>442.9</v>
      </c>
      <c r="M608" s="15">
        <v>34038</v>
      </c>
      <c r="N608" s="50">
        <v>46272.93</v>
      </c>
      <c r="O608" s="105">
        <f>Проценты!$E$6</f>
        <v>0.99000000000295996</v>
      </c>
      <c r="P608" s="105">
        <f>Проценты!$E$7</f>
        <v>9.9999999970398195E-3</v>
      </c>
      <c r="Q608" s="18">
        <f t="shared" si="536"/>
        <v>20494280.699999999</v>
      </c>
      <c r="R608" s="18">
        <f t="shared" si="537"/>
        <v>14924675.9</v>
      </c>
      <c r="S608" s="18">
        <f t="shared" si="538"/>
        <v>150754.29999999999</v>
      </c>
      <c r="T608" s="18">
        <f t="shared" si="539"/>
        <v>5418850.5</v>
      </c>
      <c r="U608" s="51">
        <v>0</v>
      </c>
      <c r="V608" s="10">
        <v>45291</v>
      </c>
      <c r="W608" s="122"/>
      <c r="X608" s="122"/>
      <c r="Y608" s="122"/>
      <c r="Z608" s="122"/>
      <c r="AA608" s="122"/>
      <c r="AB608" s="122"/>
      <c r="AC608" s="122"/>
      <c r="AD608" s="32">
        <f t="shared" si="540"/>
        <v>442.9</v>
      </c>
      <c r="AE608" s="9">
        <f t="shared" si="529"/>
        <v>20494280.699999999</v>
      </c>
      <c r="AF608" s="122">
        <f t="shared" si="541"/>
        <v>0</v>
      </c>
      <c r="AG608" s="9">
        <f t="shared" si="530"/>
        <v>0</v>
      </c>
      <c r="AH608" s="122"/>
      <c r="AI608" s="122"/>
      <c r="AJ608" s="122"/>
      <c r="AK608" s="122"/>
      <c r="AL608" s="122"/>
      <c r="AM608" s="122"/>
      <c r="AN608" s="122"/>
      <c r="AO608" s="122"/>
      <c r="AP608" s="122"/>
      <c r="AQ608" s="122"/>
      <c r="AR608" s="122"/>
      <c r="AS608" s="122"/>
      <c r="AT608" s="3"/>
    </row>
    <row r="609" spans="1:46" x14ac:dyDescent="0.25">
      <c r="A609" s="122">
        <v>35</v>
      </c>
      <c r="B609" s="5" t="s">
        <v>224</v>
      </c>
      <c r="C609" s="122"/>
      <c r="D609" s="9"/>
      <c r="E609" s="122">
        <v>7</v>
      </c>
      <c r="F609" s="122">
        <v>396.9</v>
      </c>
      <c r="G609" s="122"/>
      <c r="H609" s="122"/>
      <c r="I609" s="35">
        <v>18</v>
      </c>
      <c r="J609" s="43">
        <v>8</v>
      </c>
      <c r="K609" s="123"/>
      <c r="L609" s="9">
        <v>396.9</v>
      </c>
      <c r="M609" s="15">
        <v>34038</v>
      </c>
      <c r="N609" s="50">
        <v>46272.93</v>
      </c>
      <c r="O609" s="105">
        <f>Проценты!$E$6</f>
        <v>0.99000000000295996</v>
      </c>
      <c r="P609" s="105">
        <f>Проценты!$E$7</f>
        <v>9.9999999970398195E-3</v>
      </c>
      <c r="Q609" s="18">
        <f t="shared" si="536"/>
        <v>18365725.920000002</v>
      </c>
      <c r="R609" s="18">
        <f t="shared" si="537"/>
        <v>13374585.380000001</v>
      </c>
      <c r="S609" s="18">
        <f t="shared" si="538"/>
        <v>135096.82</v>
      </c>
      <c r="T609" s="18">
        <f t="shared" si="539"/>
        <v>4856043.72</v>
      </c>
      <c r="U609" s="51">
        <v>0</v>
      </c>
      <c r="V609" s="10">
        <v>45291</v>
      </c>
      <c r="W609" s="122"/>
      <c r="X609" s="122"/>
      <c r="Y609" s="122"/>
      <c r="Z609" s="122"/>
      <c r="AA609" s="122"/>
      <c r="AB609" s="122"/>
      <c r="AC609" s="122"/>
      <c r="AD609" s="32">
        <f t="shared" si="540"/>
        <v>396.9</v>
      </c>
      <c r="AE609" s="9">
        <f t="shared" si="529"/>
        <v>18365725.920000002</v>
      </c>
      <c r="AF609" s="122">
        <f t="shared" si="541"/>
        <v>0</v>
      </c>
      <c r="AG609" s="9">
        <f t="shared" si="530"/>
        <v>0</v>
      </c>
      <c r="AH609" s="122"/>
      <c r="AI609" s="122"/>
      <c r="AJ609" s="122"/>
      <c r="AK609" s="122"/>
      <c r="AL609" s="122"/>
      <c r="AM609" s="122"/>
      <c r="AN609" s="122"/>
      <c r="AO609" s="122"/>
      <c r="AP609" s="122"/>
      <c r="AQ609" s="122"/>
      <c r="AR609" s="122"/>
      <c r="AS609" s="122"/>
      <c r="AT609" s="3"/>
    </row>
    <row r="610" spans="1:46" x14ac:dyDescent="0.25">
      <c r="A610" s="122">
        <v>36</v>
      </c>
      <c r="B610" s="5" t="s">
        <v>225</v>
      </c>
      <c r="C610" s="122"/>
      <c r="D610" s="9"/>
      <c r="E610" s="122">
        <v>13</v>
      </c>
      <c r="F610" s="122">
        <v>515.20000000000005</v>
      </c>
      <c r="G610" s="122">
        <v>0</v>
      </c>
      <c r="H610" s="122">
        <v>0</v>
      </c>
      <c r="I610" s="35">
        <v>30</v>
      </c>
      <c r="J610" s="43">
        <f t="shared" ref="J610:J611" si="548">E610+G610</f>
        <v>13</v>
      </c>
      <c r="K610" s="123"/>
      <c r="L610" s="9">
        <v>515.20000000000005</v>
      </c>
      <c r="M610" s="15">
        <v>34038</v>
      </c>
      <c r="N610" s="50">
        <v>46272.93</v>
      </c>
      <c r="O610" s="105">
        <f>Проценты!$E$6</f>
        <v>0.99000000000295996</v>
      </c>
      <c r="P610" s="105">
        <f>Проценты!$E$7</f>
        <v>9.9999999970398195E-3</v>
      </c>
      <c r="Q610" s="18">
        <f t="shared" si="536"/>
        <v>23839813.539999999</v>
      </c>
      <c r="R610" s="18">
        <f t="shared" si="537"/>
        <v>17361013.82</v>
      </c>
      <c r="S610" s="18">
        <f t="shared" si="538"/>
        <v>175363.78</v>
      </c>
      <c r="T610" s="18">
        <f t="shared" si="539"/>
        <v>6303435.9400000004</v>
      </c>
      <c r="U610" s="51">
        <v>0</v>
      </c>
      <c r="V610" s="10">
        <v>45291</v>
      </c>
      <c r="W610" s="122"/>
      <c r="X610" s="122"/>
      <c r="Y610" s="122"/>
      <c r="Z610" s="122"/>
      <c r="AA610" s="122"/>
      <c r="AB610" s="122"/>
      <c r="AC610" s="122"/>
      <c r="AD610" s="32">
        <f t="shared" si="540"/>
        <v>515.20000000000005</v>
      </c>
      <c r="AE610" s="9">
        <f t="shared" si="529"/>
        <v>23839813.539999999</v>
      </c>
      <c r="AF610" s="122">
        <f t="shared" si="541"/>
        <v>0</v>
      </c>
      <c r="AG610" s="9">
        <f t="shared" si="530"/>
        <v>0</v>
      </c>
      <c r="AH610" s="122"/>
      <c r="AI610" s="122"/>
      <c r="AJ610" s="122"/>
      <c r="AK610" s="122"/>
      <c r="AL610" s="122"/>
      <c r="AM610" s="122"/>
      <c r="AN610" s="122"/>
      <c r="AO610" s="122"/>
      <c r="AP610" s="122"/>
      <c r="AQ610" s="122"/>
      <c r="AR610" s="122"/>
      <c r="AS610" s="122"/>
      <c r="AT610" s="3"/>
    </row>
    <row r="611" spans="1:46" x14ac:dyDescent="0.25">
      <c r="A611" s="122">
        <v>37</v>
      </c>
      <c r="B611" s="5" t="s">
        <v>226</v>
      </c>
      <c r="C611" s="122"/>
      <c r="D611" s="9"/>
      <c r="E611" s="122">
        <v>12</v>
      </c>
      <c r="F611" s="122">
        <v>515.29999999999995</v>
      </c>
      <c r="G611" s="122">
        <v>0</v>
      </c>
      <c r="H611" s="122">
        <v>0</v>
      </c>
      <c r="I611" s="35">
        <v>22</v>
      </c>
      <c r="J611" s="43">
        <f t="shared" si="548"/>
        <v>12</v>
      </c>
      <c r="K611" s="123"/>
      <c r="L611" s="9">
        <f>F611+H611</f>
        <v>515.29999999999995</v>
      </c>
      <c r="M611" s="15">
        <v>34038</v>
      </c>
      <c r="N611" s="50">
        <v>46272.93</v>
      </c>
      <c r="O611" s="105">
        <f>Проценты!$E$6</f>
        <v>0.99000000000295996</v>
      </c>
      <c r="P611" s="105">
        <f>Проценты!$E$7</f>
        <v>9.9999999970398195E-3</v>
      </c>
      <c r="Q611" s="18">
        <f t="shared" si="536"/>
        <v>23844440.829999998</v>
      </c>
      <c r="R611" s="18">
        <f t="shared" si="537"/>
        <v>17364383.59</v>
      </c>
      <c r="S611" s="18">
        <f t="shared" si="538"/>
        <v>175397.81</v>
      </c>
      <c r="T611" s="18">
        <f t="shared" si="539"/>
        <v>6304659.4299999997</v>
      </c>
      <c r="U611" s="51">
        <v>0</v>
      </c>
      <c r="V611" s="10">
        <v>45291</v>
      </c>
      <c r="W611" s="122"/>
      <c r="X611" s="122"/>
      <c r="Y611" s="122"/>
      <c r="Z611" s="122"/>
      <c r="AA611" s="122"/>
      <c r="AB611" s="122"/>
      <c r="AC611" s="122"/>
      <c r="AD611" s="32">
        <f t="shared" si="540"/>
        <v>515.29999999999995</v>
      </c>
      <c r="AE611" s="9">
        <f t="shared" si="529"/>
        <v>23844440.829999998</v>
      </c>
      <c r="AF611" s="122">
        <f t="shared" si="541"/>
        <v>0</v>
      </c>
      <c r="AG611" s="9">
        <f t="shared" si="530"/>
        <v>0</v>
      </c>
      <c r="AH611" s="122"/>
      <c r="AI611" s="122"/>
      <c r="AJ611" s="122"/>
      <c r="AK611" s="122"/>
      <c r="AL611" s="122"/>
      <c r="AM611" s="122"/>
      <c r="AN611" s="122"/>
      <c r="AO611" s="122"/>
      <c r="AP611" s="122"/>
      <c r="AQ611" s="122"/>
      <c r="AR611" s="122"/>
      <c r="AS611" s="122"/>
      <c r="AT611" s="3"/>
    </row>
    <row r="612" spans="1:46" x14ac:dyDescent="0.25">
      <c r="A612" s="122">
        <v>38</v>
      </c>
      <c r="B612" s="5" t="s">
        <v>227</v>
      </c>
      <c r="C612" s="122"/>
      <c r="D612" s="9"/>
      <c r="E612" s="122">
        <v>2</v>
      </c>
      <c r="F612" s="122">
        <v>63.7</v>
      </c>
      <c r="G612" s="122"/>
      <c r="H612" s="122"/>
      <c r="I612" s="35">
        <v>4</v>
      </c>
      <c r="J612" s="43">
        <v>2</v>
      </c>
      <c r="K612" s="37"/>
      <c r="L612" s="9">
        <v>63.7</v>
      </c>
      <c r="M612" s="15">
        <v>34038</v>
      </c>
      <c r="N612" s="50">
        <v>46272.93</v>
      </c>
      <c r="O612" s="105">
        <f>Проценты!$E$6</f>
        <v>0.99000000000295996</v>
      </c>
      <c r="P612" s="105">
        <f>Проценты!$E$7</f>
        <v>9.9999999970398195E-3</v>
      </c>
      <c r="Q612" s="18">
        <f t="shared" si="536"/>
        <v>2947585.64</v>
      </c>
      <c r="R612" s="18">
        <f t="shared" si="537"/>
        <v>2146538.39</v>
      </c>
      <c r="S612" s="18">
        <f t="shared" si="538"/>
        <v>21682.21</v>
      </c>
      <c r="T612" s="18">
        <f t="shared" si="539"/>
        <v>779365.04</v>
      </c>
      <c r="U612" s="51">
        <v>0</v>
      </c>
      <c r="V612" s="10">
        <v>45291</v>
      </c>
      <c r="W612" s="122"/>
      <c r="X612" s="122"/>
      <c r="Y612" s="122"/>
      <c r="Z612" s="122"/>
      <c r="AA612" s="122"/>
      <c r="AB612" s="122"/>
      <c r="AC612" s="122"/>
      <c r="AD612" s="32">
        <f t="shared" si="540"/>
        <v>63.7</v>
      </c>
      <c r="AE612" s="9">
        <f t="shared" si="529"/>
        <v>2947585.64</v>
      </c>
      <c r="AF612" s="122">
        <f t="shared" si="541"/>
        <v>0</v>
      </c>
      <c r="AG612" s="9">
        <f t="shared" si="530"/>
        <v>0</v>
      </c>
      <c r="AH612" s="122"/>
      <c r="AI612" s="122"/>
      <c r="AJ612" s="122"/>
      <c r="AK612" s="122"/>
      <c r="AL612" s="122"/>
      <c r="AM612" s="122"/>
      <c r="AN612" s="122"/>
      <c r="AO612" s="122"/>
      <c r="AP612" s="122"/>
      <c r="AQ612" s="122"/>
      <c r="AR612" s="122"/>
      <c r="AS612" s="122"/>
      <c r="AT612" s="3"/>
    </row>
    <row r="613" spans="1:46" x14ac:dyDescent="0.25">
      <c r="A613" s="122">
        <v>39</v>
      </c>
      <c r="B613" s="5" t="s">
        <v>228</v>
      </c>
      <c r="C613" s="122"/>
      <c r="D613" s="15"/>
      <c r="E613" s="122">
        <v>8</v>
      </c>
      <c r="F613" s="122">
        <v>454.4</v>
      </c>
      <c r="G613" s="122"/>
      <c r="H613" s="122"/>
      <c r="I613" s="35">
        <v>22</v>
      </c>
      <c r="J613" s="123">
        <f t="shared" ref="J613:J615" si="549">E613+G613</f>
        <v>8</v>
      </c>
      <c r="K613" s="37"/>
      <c r="L613" s="122">
        <v>454.4</v>
      </c>
      <c r="M613" s="15">
        <v>34038</v>
      </c>
      <c r="N613" s="50">
        <v>46272.93</v>
      </c>
      <c r="O613" s="105">
        <f>Проценты!$E$6</f>
        <v>0.99000000000295996</v>
      </c>
      <c r="P613" s="105">
        <f>Проценты!$E$7</f>
        <v>9.9999999970398195E-3</v>
      </c>
      <c r="Q613" s="18">
        <f t="shared" si="536"/>
        <v>21026419.390000001</v>
      </c>
      <c r="R613" s="18">
        <f t="shared" si="537"/>
        <v>15312198.529999999</v>
      </c>
      <c r="S613" s="18">
        <f t="shared" si="538"/>
        <v>154668.67000000001</v>
      </c>
      <c r="T613" s="18">
        <f t="shared" si="539"/>
        <v>5559552.1900000004</v>
      </c>
      <c r="U613" s="51">
        <v>0</v>
      </c>
      <c r="V613" s="10">
        <v>45291</v>
      </c>
      <c r="W613" s="122"/>
      <c r="X613" s="122"/>
      <c r="Y613" s="122"/>
      <c r="Z613" s="122"/>
      <c r="AA613" s="122"/>
      <c r="AB613" s="122"/>
      <c r="AC613" s="122"/>
      <c r="AD613" s="32">
        <f t="shared" si="540"/>
        <v>454.4</v>
      </c>
      <c r="AE613" s="9">
        <f t="shared" si="529"/>
        <v>21026419.390000001</v>
      </c>
      <c r="AF613" s="122">
        <f t="shared" si="541"/>
        <v>0</v>
      </c>
      <c r="AG613" s="9">
        <f t="shared" si="530"/>
        <v>0</v>
      </c>
      <c r="AH613" s="122"/>
      <c r="AI613" s="122"/>
      <c r="AJ613" s="122"/>
      <c r="AK613" s="122"/>
      <c r="AL613" s="122"/>
      <c r="AM613" s="122"/>
      <c r="AN613" s="122"/>
      <c r="AO613" s="122"/>
      <c r="AP613" s="122"/>
      <c r="AQ613" s="122"/>
      <c r="AR613" s="122"/>
      <c r="AS613" s="122"/>
      <c r="AT613" s="3"/>
    </row>
    <row r="614" spans="1:46" x14ac:dyDescent="0.25">
      <c r="A614" s="122">
        <v>40</v>
      </c>
      <c r="B614" s="5" t="s">
        <v>230</v>
      </c>
      <c r="C614" s="122"/>
      <c r="D614" s="9"/>
      <c r="E614" s="122">
        <v>12</v>
      </c>
      <c r="F614" s="122">
        <v>296.60000000000002</v>
      </c>
      <c r="G614" s="122">
        <v>3</v>
      </c>
      <c r="H614" s="122">
        <v>68.599999999999994</v>
      </c>
      <c r="I614" s="35">
        <v>22</v>
      </c>
      <c r="J614" s="123">
        <f t="shared" si="549"/>
        <v>15</v>
      </c>
      <c r="K614" s="37"/>
      <c r="L614" s="122">
        <v>365.2</v>
      </c>
      <c r="M614" s="15">
        <v>34038</v>
      </c>
      <c r="N614" s="50">
        <v>46272.93</v>
      </c>
      <c r="O614" s="105">
        <f>Проценты!$E$6</f>
        <v>0.99000000000295996</v>
      </c>
      <c r="P614" s="105">
        <f>Проценты!$E$7</f>
        <v>9.9999999970398195E-3</v>
      </c>
      <c r="Q614" s="18">
        <f t="shared" si="536"/>
        <v>16898874.039999999</v>
      </c>
      <c r="R614" s="18">
        <f t="shared" si="537"/>
        <v>12306370.82</v>
      </c>
      <c r="S614" s="18">
        <f t="shared" si="538"/>
        <v>124306.78</v>
      </c>
      <c r="T614" s="18">
        <f t="shared" si="539"/>
        <v>4468196.4400000004</v>
      </c>
      <c r="U614" s="51">
        <v>0</v>
      </c>
      <c r="V614" s="10">
        <v>45291</v>
      </c>
      <c r="W614" s="122"/>
      <c r="X614" s="122"/>
      <c r="Y614" s="122"/>
      <c r="Z614" s="122"/>
      <c r="AA614" s="122"/>
      <c r="AB614" s="122"/>
      <c r="AC614" s="122"/>
      <c r="AD614" s="32">
        <f t="shared" si="540"/>
        <v>296.60000000000002</v>
      </c>
      <c r="AE614" s="9">
        <f t="shared" si="529"/>
        <v>13724551.039999999</v>
      </c>
      <c r="AF614" s="122">
        <f t="shared" si="541"/>
        <v>68.599999999999994</v>
      </c>
      <c r="AG614" s="9">
        <f t="shared" si="530"/>
        <v>3174323</v>
      </c>
      <c r="AH614" s="122"/>
      <c r="AI614" s="122"/>
      <c r="AJ614" s="122"/>
      <c r="AK614" s="122"/>
      <c r="AL614" s="122"/>
      <c r="AM614" s="122"/>
      <c r="AN614" s="122"/>
      <c r="AO614" s="122"/>
      <c r="AP614" s="122"/>
      <c r="AQ614" s="122"/>
      <c r="AR614" s="122"/>
      <c r="AS614" s="122"/>
      <c r="AT614" s="3"/>
    </row>
    <row r="615" spans="1:46" x14ac:dyDescent="0.25">
      <c r="A615" s="122">
        <v>41</v>
      </c>
      <c r="B615" s="5" t="s">
        <v>229</v>
      </c>
      <c r="C615" s="122"/>
      <c r="D615" s="9"/>
      <c r="E615" s="122">
        <v>14</v>
      </c>
      <c r="F615" s="122">
        <v>421.5</v>
      </c>
      <c r="G615" s="22"/>
      <c r="H615" s="122">
        <v>0</v>
      </c>
      <c r="I615" s="35">
        <v>27</v>
      </c>
      <c r="J615" s="123">
        <f t="shared" si="549"/>
        <v>14</v>
      </c>
      <c r="K615" s="37"/>
      <c r="L615" s="122">
        <f>F615+H615</f>
        <v>421.5</v>
      </c>
      <c r="M615" s="15">
        <v>34038</v>
      </c>
      <c r="N615" s="50">
        <v>46272.93</v>
      </c>
      <c r="O615" s="105">
        <f>Проценты!$E$6</f>
        <v>0.99000000000295996</v>
      </c>
      <c r="P615" s="105">
        <f>Проценты!$E$7</f>
        <v>9.9999999970398195E-3</v>
      </c>
      <c r="Q615" s="18">
        <f t="shared" si="536"/>
        <v>19504040</v>
      </c>
      <c r="R615" s="18">
        <f t="shared" si="537"/>
        <v>14203546.83</v>
      </c>
      <c r="S615" s="18">
        <f t="shared" si="538"/>
        <v>143470.17000000001</v>
      </c>
      <c r="T615" s="18">
        <f t="shared" si="539"/>
        <v>5157023</v>
      </c>
      <c r="U615" s="51">
        <v>0</v>
      </c>
      <c r="V615" s="10">
        <v>45291</v>
      </c>
      <c r="W615" s="122"/>
      <c r="X615" s="122"/>
      <c r="Y615" s="122"/>
      <c r="Z615" s="122"/>
      <c r="AA615" s="122"/>
      <c r="AB615" s="122"/>
      <c r="AC615" s="122"/>
      <c r="AD615" s="32">
        <f t="shared" si="540"/>
        <v>421.5</v>
      </c>
      <c r="AE615" s="9">
        <f t="shared" si="529"/>
        <v>19504040</v>
      </c>
      <c r="AF615" s="122">
        <f t="shared" si="541"/>
        <v>0</v>
      </c>
      <c r="AG615" s="9">
        <f t="shared" si="530"/>
        <v>0</v>
      </c>
      <c r="AH615" s="122"/>
      <c r="AI615" s="122"/>
      <c r="AJ615" s="122"/>
      <c r="AK615" s="122"/>
      <c r="AL615" s="122"/>
      <c r="AM615" s="122"/>
      <c r="AN615" s="122"/>
      <c r="AO615" s="122"/>
      <c r="AP615" s="122"/>
      <c r="AQ615" s="122"/>
      <c r="AR615" s="122"/>
      <c r="AS615" s="122"/>
      <c r="AT615" s="3"/>
    </row>
    <row r="616" spans="1:46" x14ac:dyDescent="0.25">
      <c r="A616" s="122">
        <v>42</v>
      </c>
      <c r="B616" s="5" t="s">
        <v>231</v>
      </c>
      <c r="C616" s="122"/>
      <c r="D616" s="15"/>
      <c r="E616" s="122">
        <v>10</v>
      </c>
      <c r="F616" s="122">
        <v>368.4</v>
      </c>
      <c r="G616" s="122">
        <v>2</v>
      </c>
      <c r="H616" s="122">
        <v>120</v>
      </c>
      <c r="I616" s="35">
        <v>32</v>
      </c>
      <c r="J616" s="43">
        <v>12</v>
      </c>
      <c r="K616" s="37"/>
      <c r="L616" s="29">
        <v>488.4</v>
      </c>
      <c r="M616" s="15">
        <v>34038</v>
      </c>
      <c r="N616" s="50">
        <v>46272.93</v>
      </c>
      <c r="O616" s="105">
        <f>Проценты!$E$6</f>
        <v>0.99000000000295996</v>
      </c>
      <c r="P616" s="105">
        <f>Проценты!$E$7</f>
        <v>9.9999999970398195E-3</v>
      </c>
      <c r="Q616" s="18">
        <f t="shared" si="536"/>
        <v>22599699.010000002</v>
      </c>
      <c r="R616" s="18">
        <f t="shared" si="537"/>
        <v>16457917.609999999</v>
      </c>
      <c r="S616" s="18">
        <f t="shared" si="538"/>
        <v>166241.59</v>
      </c>
      <c r="T616" s="18">
        <f t="shared" si="539"/>
        <v>5975539.8099999996</v>
      </c>
      <c r="U616" s="51">
        <v>0</v>
      </c>
      <c r="V616" s="10">
        <v>45291</v>
      </c>
      <c r="W616" s="122"/>
      <c r="X616" s="122"/>
      <c r="Y616" s="122"/>
      <c r="Z616" s="122"/>
      <c r="AA616" s="122"/>
      <c r="AB616" s="122"/>
      <c r="AC616" s="122"/>
      <c r="AD616" s="32">
        <f t="shared" si="540"/>
        <v>368.4</v>
      </c>
      <c r="AE616" s="9">
        <f t="shared" si="529"/>
        <v>17046947.41</v>
      </c>
      <c r="AF616" s="122">
        <f t="shared" si="541"/>
        <v>120</v>
      </c>
      <c r="AG616" s="9">
        <f t="shared" si="530"/>
        <v>5552751.5999999996</v>
      </c>
      <c r="AH616" s="122"/>
      <c r="AI616" s="122"/>
      <c r="AJ616" s="122"/>
      <c r="AK616" s="122"/>
      <c r="AL616" s="122"/>
      <c r="AM616" s="122"/>
      <c r="AN616" s="122"/>
      <c r="AO616" s="122"/>
      <c r="AP616" s="122"/>
      <c r="AQ616" s="122"/>
      <c r="AR616" s="122"/>
      <c r="AS616" s="122"/>
      <c r="AT616" s="3"/>
    </row>
    <row r="617" spans="1:46" x14ac:dyDescent="0.25">
      <c r="A617" s="122">
        <v>43</v>
      </c>
      <c r="B617" s="5" t="s">
        <v>232</v>
      </c>
      <c r="C617" s="122"/>
      <c r="D617" s="9"/>
      <c r="E617" s="122">
        <v>11</v>
      </c>
      <c r="F617" s="122">
        <v>297.39999999999998</v>
      </c>
      <c r="G617" s="122">
        <v>2</v>
      </c>
      <c r="H617" s="122">
        <v>121.8</v>
      </c>
      <c r="I617" s="35">
        <v>27</v>
      </c>
      <c r="J617" s="43">
        <v>13</v>
      </c>
      <c r="K617" s="37"/>
      <c r="L617" s="29">
        <v>419.2</v>
      </c>
      <c r="M617" s="15">
        <v>34038</v>
      </c>
      <c r="N617" s="50">
        <v>46272.93</v>
      </c>
      <c r="O617" s="105">
        <f>Проценты!$E$6</f>
        <v>0.99000000000295996</v>
      </c>
      <c r="P617" s="105">
        <f>Проценты!$E$7</f>
        <v>9.9999999970398195E-3</v>
      </c>
      <c r="Q617" s="18">
        <f t="shared" si="536"/>
        <v>19397612.260000002</v>
      </c>
      <c r="R617" s="18">
        <f t="shared" si="537"/>
        <v>14126042.300000001</v>
      </c>
      <c r="S617" s="18">
        <f t="shared" si="538"/>
        <v>142687.29999999999</v>
      </c>
      <c r="T617" s="18">
        <f t="shared" si="539"/>
        <v>5128882.66</v>
      </c>
      <c r="U617" s="51">
        <v>0</v>
      </c>
      <c r="V617" s="10">
        <v>45291</v>
      </c>
      <c r="W617" s="122"/>
      <c r="X617" s="122"/>
      <c r="Y617" s="122"/>
      <c r="Z617" s="122"/>
      <c r="AA617" s="122"/>
      <c r="AB617" s="122"/>
      <c r="AC617" s="122"/>
      <c r="AD617" s="32">
        <f t="shared" si="540"/>
        <v>297.39999999999998</v>
      </c>
      <c r="AE617" s="9">
        <f t="shared" si="529"/>
        <v>13761569.380000001</v>
      </c>
      <c r="AF617" s="122">
        <f t="shared" si="541"/>
        <v>121.8</v>
      </c>
      <c r="AG617" s="9">
        <f t="shared" si="530"/>
        <v>5636042.8799999999</v>
      </c>
      <c r="AH617" s="122"/>
      <c r="AI617" s="122"/>
      <c r="AJ617" s="122"/>
      <c r="AK617" s="122"/>
      <c r="AL617" s="122"/>
      <c r="AM617" s="122"/>
      <c r="AN617" s="122"/>
      <c r="AO617" s="122"/>
      <c r="AP617" s="122"/>
      <c r="AQ617" s="122"/>
      <c r="AR617" s="122"/>
      <c r="AS617" s="122"/>
      <c r="AT617" s="3"/>
    </row>
    <row r="618" spans="1:46" x14ac:dyDescent="0.25">
      <c r="A618" s="122">
        <v>44</v>
      </c>
      <c r="B618" s="5" t="s">
        <v>233</v>
      </c>
      <c r="C618" s="122"/>
      <c r="D618" s="9"/>
      <c r="E618" s="122">
        <v>6</v>
      </c>
      <c r="F618" s="122">
        <v>242.8</v>
      </c>
      <c r="G618" s="122">
        <v>2</v>
      </c>
      <c r="H618" s="122">
        <v>88.5</v>
      </c>
      <c r="I618" s="35">
        <v>28</v>
      </c>
      <c r="J618" s="123">
        <f t="shared" ref="J618:J620" si="550">E618+G618</f>
        <v>8</v>
      </c>
      <c r="K618" s="123"/>
      <c r="L618" s="122">
        <v>331.3</v>
      </c>
      <c r="M618" s="15">
        <v>34038</v>
      </c>
      <c r="N618" s="50">
        <v>46272.93</v>
      </c>
      <c r="O618" s="105">
        <f>Проценты!$E$6</f>
        <v>0.99000000000295996</v>
      </c>
      <c r="P618" s="105">
        <f>Проценты!$E$7</f>
        <v>9.9999999970398195E-3</v>
      </c>
      <c r="Q618" s="18">
        <f t="shared" si="536"/>
        <v>15330221.710000001</v>
      </c>
      <c r="R618" s="18">
        <f t="shared" si="537"/>
        <v>11164021.51</v>
      </c>
      <c r="S618" s="18">
        <f t="shared" si="538"/>
        <v>112767.89</v>
      </c>
      <c r="T618" s="18">
        <f t="shared" si="539"/>
        <v>4053432.31</v>
      </c>
      <c r="U618" s="51">
        <v>0</v>
      </c>
      <c r="V618" s="10">
        <v>45291</v>
      </c>
      <c r="W618" s="122"/>
      <c r="X618" s="122"/>
      <c r="Y618" s="122"/>
      <c r="Z618" s="122"/>
      <c r="AA618" s="122"/>
      <c r="AB618" s="122"/>
      <c r="AC618" s="122"/>
      <c r="AD618" s="32">
        <f t="shared" si="540"/>
        <v>242.8</v>
      </c>
      <c r="AE618" s="9">
        <f t="shared" si="529"/>
        <v>11235067.4</v>
      </c>
      <c r="AF618" s="122">
        <f t="shared" si="541"/>
        <v>88.5</v>
      </c>
      <c r="AG618" s="9">
        <f t="shared" si="530"/>
        <v>4095154.31</v>
      </c>
      <c r="AH618" s="122"/>
      <c r="AI618" s="122"/>
      <c r="AJ618" s="122"/>
      <c r="AK618" s="122"/>
      <c r="AL618" s="122"/>
      <c r="AM618" s="122"/>
      <c r="AN618" s="122"/>
      <c r="AO618" s="122"/>
      <c r="AP618" s="122"/>
      <c r="AQ618" s="122"/>
      <c r="AR618" s="122"/>
      <c r="AS618" s="122"/>
      <c r="AT618" s="3"/>
    </row>
    <row r="619" spans="1:46" x14ac:dyDescent="0.25">
      <c r="A619" s="122">
        <v>45</v>
      </c>
      <c r="B619" s="5" t="s">
        <v>234</v>
      </c>
      <c r="C619" s="122"/>
      <c r="D619" s="9"/>
      <c r="E619" s="122">
        <v>7</v>
      </c>
      <c r="F619" s="122">
        <v>301</v>
      </c>
      <c r="G619" s="122">
        <v>1</v>
      </c>
      <c r="H619" s="122">
        <v>39.299999999999997</v>
      </c>
      <c r="I619" s="35">
        <v>8</v>
      </c>
      <c r="J619" s="123">
        <f t="shared" si="550"/>
        <v>8</v>
      </c>
      <c r="K619" s="123"/>
      <c r="L619" s="122">
        <v>340.3</v>
      </c>
      <c r="M619" s="15">
        <v>34038</v>
      </c>
      <c r="N619" s="50">
        <v>46272.93</v>
      </c>
      <c r="O619" s="105">
        <f>Проценты!$E$6</f>
        <v>0.99000000000295996</v>
      </c>
      <c r="P619" s="105">
        <f>Проценты!$E$7</f>
        <v>9.9999999970398195E-3</v>
      </c>
      <c r="Q619" s="18">
        <f t="shared" si="536"/>
        <v>15746678.08</v>
      </c>
      <c r="R619" s="18">
        <f t="shared" si="537"/>
        <v>11467300.09</v>
      </c>
      <c r="S619" s="18">
        <f t="shared" si="538"/>
        <v>115831.31</v>
      </c>
      <c r="T619" s="18">
        <f t="shared" si="539"/>
        <v>4163546.68</v>
      </c>
      <c r="U619" s="51">
        <v>0</v>
      </c>
      <c r="V619" s="10">
        <v>45291</v>
      </c>
      <c r="W619" s="122"/>
      <c r="X619" s="122"/>
      <c r="Y619" s="122"/>
      <c r="Z619" s="122"/>
      <c r="AA619" s="122"/>
      <c r="AB619" s="122"/>
      <c r="AC619" s="122"/>
      <c r="AD619" s="32">
        <f t="shared" si="540"/>
        <v>301</v>
      </c>
      <c r="AE619" s="9">
        <f t="shared" si="529"/>
        <v>13928151.93</v>
      </c>
      <c r="AF619" s="122">
        <f t="shared" si="541"/>
        <v>39.299999999999997</v>
      </c>
      <c r="AG619" s="9">
        <f t="shared" si="530"/>
        <v>1818526.15</v>
      </c>
      <c r="AH619" s="122"/>
      <c r="AI619" s="122"/>
      <c r="AJ619" s="122"/>
      <c r="AK619" s="122"/>
      <c r="AL619" s="122"/>
      <c r="AM619" s="122"/>
      <c r="AN619" s="122"/>
      <c r="AO619" s="122"/>
      <c r="AP619" s="122"/>
      <c r="AQ619" s="122"/>
      <c r="AR619" s="122"/>
      <c r="AS619" s="122"/>
      <c r="AT619" s="3"/>
    </row>
    <row r="620" spans="1:46" x14ac:dyDescent="0.25">
      <c r="A620" s="122">
        <v>46</v>
      </c>
      <c r="B620" s="5" t="s">
        <v>235</v>
      </c>
      <c r="C620" s="122"/>
      <c r="D620" s="9"/>
      <c r="E620" s="122">
        <v>2</v>
      </c>
      <c r="F620" s="122">
        <v>79.599999999999994</v>
      </c>
      <c r="G620" s="122">
        <v>5</v>
      </c>
      <c r="H620" s="122">
        <v>155.30000000000001</v>
      </c>
      <c r="I620" s="35">
        <v>18</v>
      </c>
      <c r="J620" s="123">
        <f t="shared" si="550"/>
        <v>7</v>
      </c>
      <c r="K620" s="123"/>
      <c r="L620" s="122">
        <v>234.9</v>
      </c>
      <c r="M620" s="15">
        <v>34038</v>
      </c>
      <c r="N620" s="50">
        <v>46272.93</v>
      </c>
      <c r="O620" s="105">
        <f>Проценты!$E$6</f>
        <v>0.99000000000295996</v>
      </c>
      <c r="P620" s="105">
        <f>Проценты!$E$7</f>
        <v>9.9999999970398195E-3</v>
      </c>
      <c r="Q620" s="18">
        <f t="shared" si="536"/>
        <v>10869511.26</v>
      </c>
      <c r="R620" s="18">
        <f t="shared" si="537"/>
        <v>7915570.9400000004</v>
      </c>
      <c r="S620" s="18">
        <f t="shared" si="538"/>
        <v>79955.259999999995</v>
      </c>
      <c r="T620" s="18">
        <f t="shared" si="539"/>
        <v>2873985.06</v>
      </c>
      <c r="U620" s="51">
        <v>0</v>
      </c>
      <c r="V620" s="10">
        <v>45291</v>
      </c>
      <c r="W620" s="122"/>
      <c r="X620" s="122"/>
      <c r="Y620" s="122"/>
      <c r="Z620" s="122"/>
      <c r="AA620" s="122"/>
      <c r="AB620" s="122"/>
      <c r="AC620" s="122"/>
      <c r="AD620" s="32">
        <f t="shared" si="540"/>
        <v>79.599999999999994</v>
      </c>
      <c r="AE620" s="9">
        <f t="shared" si="529"/>
        <v>3683325.23</v>
      </c>
      <c r="AF620" s="122">
        <f t="shared" si="541"/>
        <v>155.30000000000001</v>
      </c>
      <c r="AG620" s="9">
        <f t="shared" si="530"/>
        <v>7186186.0300000003</v>
      </c>
      <c r="AH620" s="122"/>
      <c r="AI620" s="122"/>
      <c r="AJ620" s="122"/>
      <c r="AK620" s="122"/>
      <c r="AL620" s="122"/>
      <c r="AM620" s="122"/>
      <c r="AN620" s="122"/>
      <c r="AO620" s="122"/>
      <c r="AP620" s="122"/>
      <c r="AQ620" s="122"/>
      <c r="AR620" s="122"/>
      <c r="AS620" s="122"/>
      <c r="AT620" s="3"/>
    </row>
    <row r="621" spans="1:46" x14ac:dyDescent="0.25">
      <c r="A621" s="122">
        <v>47</v>
      </c>
      <c r="B621" s="5" t="s">
        <v>236</v>
      </c>
      <c r="C621" s="122"/>
      <c r="D621" s="9"/>
      <c r="E621" s="35">
        <v>11</v>
      </c>
      <c r="F621" s="122">
        <v>468.7</v>
      </c>
      <c r="G621" s="122">
        <v>1</v>
      </c>
      <c r="H621" s="122">
        <v>46.2</v>
      </c>
      <c r="I621" s="35">
        <v>28</v>
      </c>
      <c r="J621" s="43">
        <f t="shared" si="535"/>
        <v>12</v>
      </c>
      <c r="K621" s="123"/>
      <c r="L621" s="9">
        <v>514.9</v>
      </c>
      <c r="M621" s="15">
        <v>34038</v>
      </c>
      <c r="N621" s="50">
        <v>46272.93</v>
      </c>
      <c r="O621" s="105">
        <f>Проценты!$E$6</f>
        <v>0.99000000000295996</v>
      </c>
      <c r="P621" s="105">
        <f>Проценты!$E$7</f>
        <v>9.9999999970398195E-3</v>
      </c>
      <c r="Q621" s="18">
        <f t="shared" si="536"/>
        <v>23825931.66</v>
      </c>
      <c r="R621" s="18">
        <f t="shared" si="537"/>
        <v>17350904.539999999</v>
      </c>
      <c r="S621" s="18">
        <f t="shared" si="538"/>
        <v>175261.66</v>
      </c>
      <c r="T621" s="18">
        <f t="shared" si="539"/>
        <v>6299765.46</v>
      </c>
      <c r="U621" s="51">
        <v>0</v>
      </c>
      <c r="V621" s="10">
        <v>45291</v>
      </c>
      <c r="W621" s="122"/>
      <c r="X621" s="122"/>
      <c r="Y621" s="122"/>
      <c r="Z621" s="122"/>
      <c r="AA621" s="122"/>
      <c r="AB621" s="122"/>
      <c r="AC621" s="122"/>
      <c r="AD621" s="32">
        <f t="shared" si="540"/>
        <v>468.7</v>
      </c>
      <c r="AE621" s="9">
        <f t="shared" si="529"/>
        <v>21688122.289999999</v>
      </c>
      <c r="AF621" s="122">
        <f t="shared" si="541"/>
        <v>46.2</v>
      </c>
      <c r="AG621" s="9">
        <f t="shared" si="530"/>
        <v>2137809.37</v>
      </c>
      <c r="AH621" s="122"/>
      <c r="AI621" s="122"/>
      <c r="AJ621" s="122"/>
      <c r="AK621" s="122"/>
      <c r="AL621" s="122"/>
      <c r="AM621" s="122"/>
      <c r="AN621" s="122"/>
      <c r="AO621" s="122"/>
      <c r="AP621" s="122"/>
      <c r="AQ621" s="122"/>
      <c r="AR621" s="122"/>
      <c r="AS621" s="122"/>
      <c r="AT621" s="3"/>
    </row>
    <row r="622" spans="1:46" ht="31.5" x14ac:dyDescent="0.25">
      <c r="A622" s="37"/>
      <c r="B622" s="68" t="s">
        <v>335</v>
      </c>
      <c r="C622" s="122"/>
      <c r="D622" s="122"/>
      <c r="E622" s="122">
        <f>SUM(E625:E659)</f>
        <v>379</v>
      </c>
      <c r="F622" s="122">
        <f t="shared" ref="F622:L622" si="551">SUM(F625:F659)</f>
        <v>14151.25</v>
      </c>
      <c r="G622" s="122">
        <f t="shared" si="551"/>
        <v>58</v>
      </c>
      <c r="H622" s="50">
        <f t="shared" si="551"/>
        <v>2155.1999999999998</v>
      </c>
      <c r="I622" s="122">
        <f t="shared" si="551"/>
        <v>1013</v>
      </c>
      <c r="J622" s="122">
        <f t="shared" si="551"/>
        <v>437</v>
      </c>
      <c r="K622" s="122">
        <f t="shared" si="551"/>
        <v>0</v>
      </c>
      <c r="L622" s="122">
        <f t="shared" si="551"/>
        <v>16306.45</v>
      </c>
      <c r="M622" s="37"/>
      <c r="N622" s="50"/>
      <c r="O622" s="128"/>
      <c r="P622" s="128"/>
      <c r="Q622" s="9">
        <f t="shared" ref="Q622:U622" si="552">SUM(Q625:Q659)</f>
        <v>754547219.42999995</v>
      </c>
      <c r="R622" s="9">
        <f t="shared" si="552"/>
        <v>549488555.62</v>
      </c>
      <c r="S622" s="9">
        <f t="shared" si="552"/>
        <v>5550389.4800000004</v>
      </c>
      <c r="T622" s="9">
        <f t="shared" si="552"/>
        <v>199508274.33000001</v>
      </c>
      <c r="U622" s="9">
        <f t="shared" si="552"/>
        <v>0</v>
      </c>
      <c r="V622" s="10"/>
      <c r="W622" s="122"/>
      <c r="X622" s="122"/>
      <c r="Y622" s="122"/>
      <c r="Z622" s="122"/>
      <c r="AA622" s="122"/>
      <c r="AB622" s="122"/>
      <c r="AC622" s="122"/>
      <c r="AD622" s="50">
        <f t="shared" ref="AD622:AF622" si="553">SUM(AD625:AD659)</f>
        <v>14151.25</v>
      </c>
      <c r="AE622" s="9">
        <f t="shared" si="553"/>
        <v>654819800.66999996</v>
      </c>
      <c r="AF622" s="50">
        <f t="shared" si="553"/>
        <v>2155.1999999999998</v>
      </c>
      <c r="AG622" s="9">
        <f t="shared" ref="AG622" si="554">SUM(AG625:AG659)</f>
        <v>99727418.760000005</v>
      </c>
      <c r="AH622" s="50">
        <f t="shared" ref="AH622:AP622" si="555">SUM(AH625:AH659)</f>
        <v>0</v>
      </c>
      <c r="AI622" s="50">
        <f t="shared" si="555"/>
        <v>0</v>
      </c>
      <c r="AJ622" s="50">
        <f t="shared" si="555"/>
        <v>0</v>
      </c>
      <c r="AK622" s="50">
        <f t="shared" si="555"/>
        <v>0</v>
      </c>
      <c r="AL622" s="50">
        <f t="shared" si="555"/>
        <v>0</v>
      </c>
      <c r="AM622" s="50">
        <f t="shared" si="555"/>
        <v>0</v>
      </c>
      <c r="AN622" s="50">
        <f t="shared" si="555"/>
        <v>0</v>
      </c>
      <c r="AO622" s="50">
        <f t="shared" si="555"/>
        <v>0</v>
      </c>
      <c r="AP622" s="50">
        <f t="shared" si="555"/>
        <v>0</v>
      </c>
      <c r="AQ622" s="122"/>
      <c r="AR622" s="122"/>
      <c r="AS622" s="122"/>
      <c r="AT622" s="3"/>
    </row>
    <row r="623" spans="1:46" x14ac:dyDescent="0.25">
      <c r="A623" s="37"/>
      <c r="B623" s="68" t="s">
        <v>334</v>
      </c>
      <c r="C623" s="122"/>
      <c r="D623" s="122"/>
      <c r="E623" s="122"/>
      <c r="F623" s="122"/>
      <c r="G623" s="122"/>
      <c r="H623" s="50"/>
      <c r="I623" s="122"/>
      <c r="J623" s="122"/>
      <c r="K623" s="122"/>
      <c r="L623" s="122"/>
      <c r="M623" s="37"/>
      <c r="N623" s="50"/>
      <c r="O623" s="128"/>
      <c r="P623" s="128"/>
      <c r="Q623" s="9">
        <f>R623+S623+T623+U623</f>
        <v>614794119.15999997</v>
      </c>
      <c r="R623" s="9">
        <f>R622</f>
        <v>549488555.62</v>
      </c>
      <c r="S623" s="9">
        <f>S622</f>
        <v>5550389.4800000004</v>
      </c>
      <c r="T623" s="9">
        <v>59755174.060000002</v>
      </c>
      <c r="U623" s="9">
        <v>0</v>
      </c>
      <c r="V623" s="10"/>
      <c r="W623" s="122"/>
      <c r="X623" s="122"/>
      <c r="Y623" s="122"/>
      <c r="Z623" s="122"/>
      <c r="AA623" s="122"/>
      <c r="AB623" s="122"/>
      <c r="AC623" s="122"/>
      <c r="AD623" s="50"/>
      <c r="AE623" s="9"/>
      <c r="AF623" s="50"/>
      <c r="AG623" s="9"/>
      <c r="AH623" s="50"/>
      <c r="AI623" s="50"/>
      <c r="AJ623" s="50"/>
      <c r="AK623" s="50"/>
      <c r="AL623" s="50"/>
      <c r="AM623" s="50"/>
      <c r="AN623" s="50"/>
      <c r="AO623" s="50"/>
      <c r="AP623" s="50"/>
      <c r="AQ623" s="122"/>
      <c r="AR623" s="122"/>
      <c r="AS623" s="122"/>
      <c r="AT623" s="3"/>
    </row>
    <row r="624" spans="1:46" x14ac:dyDescent="0.25">
      <c r="A624" s="37"/>
      <c r="B624" s="68" t="s">
        <v>336</v>
      </c>
      <c r="C624" s="122"/>
      <c r="D624" s="122"/>
      <c r="E624" s="122"/>
      <c r="F624" s="122"/>
      <c r="G624" s="122"/>
      <c r="H624" s="50"/>
      <c r="I624" s="122"/>
      <c r="J624" s="122"/>
      <c r="K624" s="122"/>
      <c r="L624" s="122"/>
      <c r="M624" s="37"/>
      <c r="N624" s="50"/>
      <c r="O624" s="128"/>
      <c r="P624" s="128"/>
      <c r="Q624" s="9">
        <f>R624+S624+T624+U624</f>
        <v>139753100.27000001</v>
      </c>
      <c r="R624" s="9">
        <v>0</v>
      </c>
      <c r="S624" s="9">
        <v>0</v>
      </c>
      <c r="T624" s="9">
        <f>T622-T623</f>
        <v>139753100.27000001</v>
      </c>
      <c r="U624" s="9">
        <v>0</v>
      </c>
      <c r="V624" s="10"/>
      <c r="W624" s="122"/>
      <c r="X624" s="122"/>
      <c r="Y624" s="122"/>
      <c r="Z624" s="122"/>
      <c r="AA624" s="122"/>
      <c r="AB624" s="122"/>
      <c r="AC624" s="122"/>
      <c r="AD624" s="50"/>
      <c r="AE624" s="9"/>
      <c r="AF624" s="50"/>
      <c r="AG624" s="9"/>
      <c r="AH624" s="50"/>
      <c r="AI624" s="50"/>
      <c r="AJ624" s="50"/>
      <c r="AK624" s="50"/>
      <c r="AL624" s="50"/>
      <c r="AM624" s="50"/>
      <c r="AN624" s="50"/>
      <c r="AO624" s="50"/>
      <c r="AP624" s="50"/>
      <c r="AQ624" s="122"/>
      <c r="AR624" s="122"/>
      <c r="AS624" s="122"/>
      <c r="AT624" s="3"/>
    </row>
    <row r="625" spans="1:45" s="20" customFormat="1" x14ac:dyDescent="0.25">
      <c r="A625" s="11">
        <v>1</v>
      </c>
      <c r="B625" s="12" t="s">
        <v>237</v>
      </c>
      <c r="C625" s="11"/>
      <c r="D625" s="11"/>
      <c r="E625" s="11">
        <v>13</v>
      </c>
      <c r="F625" s="11">
        <v>578.4</v>
      </c>
      <c r="G625" s="11">
        <v>3</v>
      </c>
      <c r="H625" s="11">
        <v>142.80000000000001</v>
      </c>
      <c r="I625" s="24">
        <v>49</v>
      </c>
      <c r="J625" s="26">
        <v>16</v>
      </c>
      <c r="K625" s="26"/>
      <c r="L625" s="51">
        <v>721.2</v>
      </c>
      <c r="M625" s="15">
        <v>34038</v>
      </c>
      <c r="N625" s="50">
        <v>46272.93</v>
      </c>
      <c r="O625" s="103">
        <f>Проценты!$F$6</f>
        <v>0.99000000000564603</v>
      </c>
      <c r="P625" s="105">
        <f>Проценты!$F$7</f>
        <v>9.9999999943534406E-3</v>
      </c>
      <c r="Q625" s="18">
        <f t="shared" ref="Q625:Q659" si="556">L625*N625</f>
        <v>33372037.120000001</v>
      </c>
      <c r="R625" s="18">
        <f t="shared" ref="R625:R659" si="557">IF(N625&lt;M625,(L625*M625*O625)*N625/M625,L625*M625*O625)</f>
        <v>24302723.539999999</v>
      </c>
      <c r="S625" s="18">
        <f t="shared" ref="S625:S659" si="558">IF(N625&lt;M625,(L625*M625*P625)*N625/M625,L625*M625*P625)</f>
        <v>245482.06</v>
      </c>
      <c r="T625" s="18">
        <f t="shared" ref="T625:T659" si="559">Q625-R625-S625-U625</f>
        <v>8823831.5199999996</v>
      </c>
      <c r="U625" s="51">
        <v>0</v>
      </c>
      <c r="V625" s="10">
        <v>45657</v>
      </c>
      <c r="W625" s="11"/>
      <c r="X625" s="11"/>
      <c r="Y625" s="11"/>
      <c r="Z625" s="11"/>
      <c r="AA625" s="11"/>
      <c r="AB625" s="11"/>
      <c r="AC625" s="11"/>
      <c r="AD625" s="11">
        <f t="shared" ref="AD625:AD659" si="560">F625</f>
        <v>578.4</v>
      </c>
      <c r="AE625" s="9">
        <f t="shared" si="529"/>
        <v>26764262.719999999</v>
      </c>
      <c r="AF625" s="51">
        <f t="shared" ref="AF625:AF659" si="561">H625</f>
        <v>142.80000000000001</v>
      </c>
      <c r="AG625" s="9">
        <f t="shared" si="530"/>
        <v>6607774.4000000004</v>
      </c>
      <c r="AH625" s="11"/>
      <c r="AI625" s="11"/>
      <c r="AJ625" s="11"/>
      <c r="AK625" s="11"/>
      <c r="AL625" s="11"/>
      <c r="AM625" s="11"/>
      <c r="AN625" s="11"/>
      <c r="AO625" s="11"/>
      <c r="AP625" s="11"/>
      <c r="AQ625" s="11"/>
      <c r="AR625" s="11"/>
      <c r="AS625" s="11"/>
    </row>
    <row r="626" spans="1:45" s="20" customFormat="1" x14ac:dyDescent="0.25">
      <c r="A626" s="11">
        <v>2</v>
      </c>
      <c r="B626" s="12" t="s">
        <v>238</v>
      </c>
      <c r="C626" s="11"/>
      <c r="D626" s="11"/>
      <c r="E626" s="11">
        <v>8</v>
      </c>
      <c r="F626" s="11">
        <v>427.9</v>
      </c>
      <c r="G626" s="11">
        <v>1</v>
      </c>
      <c r="H626" s="11">
        <v>37</v>
      </c>
      <c r="I626" s="24">
        <v>30</v>
      </c>
      <c r="J626" s="26">
        <v>9</v>
      </c>
      <c r="K626" s="26"/>
      <c r="L626" s="51">
        <v>464.9</v>
      </c>
      <c r="M626" s="15">
        <v>34038</v>
      </c>
      <c r="N626" s="50">
        <v>46272.93</v>
      </c>
      <c r="O626" s="103">
        <f>Проценты!$F$6</f>
        <v>0.99000000000564603</v>
      </c>
      <c r="P626" s="105">
        <f>Проценты!$F$7</f>
        <v>9.9999999943534406E-3</v>
      </c>
      <c r="Q626" s="18">
        <f t="shared" si="556"/>
        <v>21512285.16</v>
      </c>
      <c r="R626" s="18">
        <f t="shared" si="557"/>
        <v>15666023.539999999</v>
      </c>
      <c r="S626" s="18">
        <f t="shared" si="558"/>
        <v>158242.66</v>
      </c>
      <c r="T626" s="18">
        <f t="shared" si="559"/>
        <v>5688018.96</v>
      </c>
      <c r="U626" s="51">
        <v>0</v>
      </c>
      <c r="V626" s="10">
        <v>45657</v>
      </c>
      <c r="W626" s="11"/>
      <c r="X626" s="11"/>
      <c r="Y626" s="11"/>
      <c r="Z626" s="11"/>
      <c r="AA626" s="11"/>
      <c r="AB626" s="11"/>
      <c r="AC626" s="11"/>
      <c r="AD626" s="11">
        <f t="shared" si="560"/>
        <v>427.9</v>
      </c>
      <c r="AE626" s="9">
        <f t="shared" si="529"/>
        <v>19800186.75</v>
      </c>
      <c r="AF626" s="51">
        <f t="shared" si="561"/>
        <v>37</v>
      </c>
      <c r="AG626" s="9">
        <f t="shared" si="530"/>
        <v>1712098.41</v>
      </c>
      <c r="AH626" s="11"/>
      <c r="AI626" s="11"/>
      <c r="AJ626" s="11"/>
      <c r="AK626" s="11"/>
      <c r="AL626" s="11"/>
      <c r="AM626" s="11"/>
      <c r="AN626" s="11"/>
      <c r="AO626" s="11"/>
      <c r="AP626" s="11"/>
      <c r="AQ626" s="11"/>
      <c r="AR626" s="11"/>
      <c r="AS626" s="11"/>
    </row>
    <row r="627" spans="1:45" s="20" customFormat="1" x14ac:dyDescent="0.25">
      <c r="A627" s="11">
        <v>3</v>
      </c>
      <c r="B627" s="12" t="s">
        <v>239</v>
      </c>
      <c r="C627" s="11"/>
      <c r="D627" s="11"/>
      <c r="E627" s="11">
        <v>13</v>
      </c>
      <c r="F627" s="11">
        <v>534.20000000000005</v>
      </c>
      <c r="G627" s="11">
        <v>1</v>
      </c>
      <c r="H627" s="11">
        <v>64.900000000000006</v>
      </c>
      <c r="I627" s="24">
        <v>25</v>
      </c>
      <c r="J627" s="26">
        <v>14</v>
      </c>
      <c r="K627" s="26"/>
      <c r="L627" s="51">
        <v>599.1</v>
      </c>
      <c r="M627" s="15">
        <v>34038</v>
      </c>
      <c r="N627" s="50">
        <v>46272.93</v>
      </c>
      <c r="O627" s="103">
        <f>Проценты!$F$6</f>
        <v>0.99000000000564603</v>
      </c>
      <c r="P627" s="105">
        <f>Проценты!$F$7</f>
        <v>9.9999999943534406E-3</v>
      </c>
      <c r="Q627" s="18">
        <f t="shared" si="556"/>
        <v>27722112.359999999</v>
      </c>
      <c r="R627" s="18">
        <f t="shared" si="557"/>
        <v>20188244.140000001</v>
      </c>
      <c r="S627" s="18">
        <f t="shared" si="558"/>
        <v>203921.66</v>
      </c>
      <c r="T627" s="18">
        <f t="shared" si="559"/>
        <v>7329946.5599999996</v>
      </c>
      <c r="U627" s="51">
        <v>0</v>
      </c>
      <c r="V627" s="10">
        <v>45657</v>
      </c>
      <c r="W627" s="11"/>
      <c r="X627" s="11"/>
      <c r="Y627" s="11"/>
      <c r="Z627" s="11"/>
      <c r="AA627" s="11"/>
      <c r="AB627" s="11"/>
      <c r="AC627" s="11"/>
      <c r="AD627" s="11">
        <f t="shared" si="560"/>
        <v>534.20000000000005</v>
      </c>
      <c r="AE627" s="9">
        <f t="shared" si="529"/>
        <v>24718999.199999999</v>
      </c>
      <c r="AF627" s="51">
        <f t="shared" si="561"/>
        <v>64.900000000000006</v>
      </c>
      <c r="AG627" s="9">
        <f t="shared" si="530"/>
        <v>3003113.16</v>
      </c>
      <c r="AH627" s="11"/>
      <c r="AI627" s="11"/>
      <c r="AJ627" s="11"/>
      <c r="AK627" s="11"/>
      <c r="AL627" s="11"/>
      <c r="AM627" s="11"/>
      <c r="AN627" s="11"/>
      <c r="AO627" s="11"/>
      <c r="AP627" s="11"/>
      <c r="AQ627" s="11"/>
      <c r="AR627" s="11"/>
      <c r="AS627" s="11"/>
    </row>
    <row r="628" spans="1:45" s="20" customFormat="1" x14ac:dyDescent="0.25">
      <c r="A628" s="11">
        <v>4</v>
      </c>
      <c r="B628" s="12" t="s">
        <v>240</v>
      </c>
      <c r="C628" s="11"/>
      <c r="D628" s="11"/>
      <c r="E628" s="11">
        <v>2</v>
      </c>
      <c r="F628" s="11">
        <v>75.8</v>
      </c>
      <c r="G628" s="11"/>
      <c r="H628" s="11">
        <v>0</v>
      </c>
      <c r="I628" s="24">
        <v>7</v>
      </c>
      <c r="J628" s="26">
        <v>2</v>
      </c>
      <c r="K628" s="26"/>
      <c r="L628" s="51">
        <v>75.8</v>
      </c>
      <c r="M628" s="15">
        <v>34038</v>
      </c>
      <c r="N628" s="50">
        <v>46272.93</v>
      </c>
      <c r="O628" s="103">
        <f>Проценты!$F$6</f>
        <v>0.99000000000564603</v>
      </c>
      <c r="P628" s="105">
        <f>Проценты!$F$7</f>
        <v>9.9999999943534406E-3</v>
      </c>
      <c r="Q628" s="18">
        <f t="shared" si="556"/>
        <v>3507488.09</v>
      </c>
      <c r="R628" s="18">
        <f t="shared" si="557"/>
        <v>2554279.6</v>
      </c>
      <c r="S628" s="18">
        <f t="shared" si="558"/>
        <v>25800.799999999999</v>
      </c>
      <c r="T628" s="18">
        <f t="shared" si="559"/>
        <v>927407.69</v>
      </c>
      <c r="U628" s="51">
        <v>0</v>
      </c>
      <c r="V628" s="10">
        <v>45657</v>
      </c>
      <c r="W628" s="11"/>
      <c r="X628" s="11"/>
      <c r="Y628" s="11"/>
      <c r="Z628" s="11"/>
      <c r="AA628" s="11"/>
      <c r="AB628" s="11"/>
      <c r="AC628" s="11"/>
      <c r="AD628" s="11">
        <f t="shared" si="560"/>
        <v>75.8</v>
      </c>
      <c r="AE628" s="9">
        <f t="shared" si="529"/>
        <v>3507488.09</v>
      </c>
      <c r="AF628" s="51">
        <f t="shared" si="561"/>
        <v>0</v>
      </c>
      <c r="AG628" s="9">
        <f t="shared" si="530"/>
        <v>0</v>
      </c>
      <c r="AH628" s="11"/>
      <c r="AI628" s="11"/>
      <c r="AJ628" s="11"/>
      <c r="AK628" s="11"/>
      <c r="AL628" s="11"/>
      <c r="AM628" s="11"/>
      <c r="AN628" s="11"/>
      <c r="AO628" s="11"/>
      <c r="AP628" s="11"/>
      <c r="AQ628" s="11"/>
      <c r="AR628" s="11"/>
      <c r="AS628" s="11"/>
    </row>
    <row r="629" spans="1:45" s="20" customFormat="1" x14ac:dyDescent="0.25">
      <c r="A629" s="11">
        <v>5</v>
      </c>
      <c r="B629" s="12" t="s">
        <v>241</v>
      </c>
      <c r="C629" s="11"/>
      <c r="D629" s="11"/>
      <c r="E629" s="11">
        <v>12</v>
      </c>
      <c r="F629" s="11">
        <v>585.79999999999995</v>
      </c>
      <c r="G629" s="11">
        <v>1</v>
      </c>
      <c r="H629" s="11">
        <v>60.8</v>
      </c>
      <c r="I629" s="24">
        <v>36</v>
      </c>
      <c r="J629" s="26">
        <f t="shared" ref="J629:J634" si="562">E629+G629</f>
        <v>13</v>
      </c>
      <c r="K629" s="26"/>
      <c r="L629" s="51">
        <f>F629+H629</f>
        <v>646.6</v>
      </c>
      <c r="M629" s="15">
        <v>34038</v>
      </c>
      <c r="N629" s="50">
        <v>46272.93</v>
      </c>
      <c r="O629" s="103">
        <f>Проценты!$F$6</f>
        <v>0.99000000000564603</v>
      </c>
      <c r="P629" s="105">
        <f>Проценты!$F$7</f>
        <v>9.9999999943534406E-3</v>
      </c>
      <c r="Q629" s="18">
        <f t="shared" si="556"/>
        <v>29920076.539999999</v>
      </c>
      <c r="R629" s="18">
        <f t="shared" si="557"/>
        <v>21788881.09</v>
      </c>
      <c r="S629" s="18">
        <f t="shared" si="558"/>
        <v>220089.71</v>
      </c>
      <c r="T629" s="18">
        <f t="shared" si="559"/>
        <v>7911105.7400000002</v>
      </c>
      <c r="U629" s="51">
        <v>0</v>
      </c>
      <c r="V629" s="10">
        <v>45657</v>
      </c>
      <c r="W629" s="11"/>
      <c r="X629" s="11"/>
      <c r="Y629" s="11"/>
      <c r="Z629" s="11"/>
      <c r="AA629" s="11"/>
      <c r="AB629" s="11"/>
      <c r="AC629" s="11"/>
      <c r="AD629" s="11">
        <f t="shared" si="560"/>
        <v>585.79999999999995</v>
      </c>
      <c r="AE629" s="9">
        <f t="shared" si="529"/>
        <v>27106682.399999999</v>
      </c>
      <c r="AF629" s="51">
        <f t="shared" si="561"/>
        <v>60.8</v>
      </c>
      <c r="AG629" s="9">
        <f t="shared" si="530"/>
        <v>2813394.14</v>
      </c>
      <c r="AH629" s="11"/>
      <c r="AI629" s="11"/>
      <c r="AJ629" s="11"/>
      <c r="AK629" s="11"/>
      <c r="AL629" s="11"/>
      <c r="AM629" s="11"/>
      <c r="AN629" s="11"/>
      <c r="AO629" s="11"/>
      <c r="AP629" s="11"/>
      <c r="AQ629" s="11"/>
      <c r="AR629" s="11"/>
      <c r="AS629" s="11"/>
    </row>
    <row r="630" spans="1:45" s="20" customFormat="1" x14ac:dyDescent="0.25">
      <c r="A630" s="11">
        <v>6</v>
      </c>
      <c r="B630" s="12" t="s">
        <v>242</v>
      </c>
      <c r="C630" s="11"/>
      <c r="D630" s="11" t="s">
        <v>112</v>
      </c>
      <c r="E630" s="11">
        <v>8</v>
      </c>
      <c r="F630" s="11">
        <v>345.7</v>
      </c>
      <c r="G630" s="11"/>
      <c r="H630" s="11">
        <v>46.1</v>
      </c>
      <c r="I630" s="24">
        <v>23</v>
      </c>
      <c r="J630" s="26">
        <f t="shared" si="562"/>
        <v>8</v>
      </c>
      <c r="K630" s="26"/>
      <c r="L630" s="51">
        <f>F630+H630</f>
        <v>391.8</v>
      </c>
      <c r="M630" s="15">
        <v>34038</v>
      </c>
      <c r="N630" s="50">
        <v>46272.93</v>
      </c>
      <c r="O630" s="103">
        <f>Проценты!$F$6</f>
        <v>0.99000000000564603</v>
      </c>
      <c r="P630" s="105">
        <f>Проценты!$F$7</f>
        <v>9.9999999943534406E-3</v>
      </c>
      <c r="Q630" s="18">
        <f t="shared" si="556"/>
        <v>18129733.969999999</v>
      </c>
      <c r="R630" s="18">
        <f t="shared" si="557"/>
        <v>13202727.52</v>
      </c>
      <c r="S630" s="18">
        <f t="shared" si="558"/>
        <v>133360.88</v>
      </c>
      <c r="T630" s="18">
        <f t="shared" si="559"/>
        <v>4793645.57</v>
      </c>
      <c r="U630" s="51">
        <v>0</v>
      </c>
      <c r="V630" s="10">
        <v>45657</v>
      </c>
      <c r="W630" s="11"/>
      <c r="X630" s="11"/>
      <c r="Y630" s="11"/>
      <c r="Z630" s="11"/>
      <c r="AA630" s="11"/>
      <c r="AB630" s="11"/>
      <c r="AC630" s="11"/>
      <c r="AD630" s="11">
        <f t="shared" si="560"/>
        <v>345.7</v>
      </c>
      <c r="AE630" s="9">
        <f t="shared" si="529"/>
        <v>15996551.9</v>
      </c>
      <c r="AF630" s="51">
        <f t="shared" si="561"/>
        <v>46.1</v>
      </c>
      <c r="AG630" s="9">
        <f t="shared" si="530"/>
        <v>2133182.0699999998</v>
      </c>
      <c r="AH630" s="11"/>
      <c r="AI630" s="11"/>
      <c r="AJ630" s="11"/>
      <c r="AK630" s="11"/>
      <c r="AL630" s="11"/>
      <c r="AM630" s="11"/>
      <c r="AN630" s="11"/>
      <c r="AO630" s="11"/>
      <c r="AP630" s="11"/>
      <c r="AQ630" s="11"/>
      <c r="AR630" s="11"/>
      <c r="AS630" s="11"/>
    </row>
    <row r="631" spans="1:45" s="20" customFormat="1" x14ac:dyDescent="0.25">
      <c r="A631" s="11">
        <v>7</v>
      </c>
      <c r="B631" s="12" t="s">
        <v>243</v>
      </c>
      <c r="C631" s="11"/>
      <c r="D631" s="11"/>
      <c r="E631" s="11">
        <v>15</v>
      </c>
      <c r="F631" s="11">
        <v>604.1</v>
      </c>
      <c r="G631" s="11">
        <v>1</v>
      </c>
      <c r="H631" s="11">
        <v>31.5</v>
      </c>
      <c r="I631" s="24">
        <v>24</v>
      </c>
      <c r="J631" s="26">
        <f t="shared" si="562"/>
        <v>16</v>
      </c>
      <c r="K631" s="26"/>
      <c r="L631" s="51">
        <f>F631+H631</f>
        <v>635.6</v>
      </c>
      <c r="M631" s="15">
        <v>34038</v>
      </c>
      <c r="N631" s="50">
        <v>46272.93</v>
      </c>
      <c r="O631" s="103">
        <f>Проценты!$F$6</f>
        <v>0.99000000000564603</v>
      </c>
      <c r="P631" s="105">
        <f>Проценты!$F$7</f>
        <v>9.9999999943534406E-3</v>
      </c>
      <c r="Q631" s="18">
        <f t="shared" si="556"/>
        <v>29411074.309999999</v>
      </c>
      <c r="R631" s="18">
        <f t="shared" si="557"/>
        <v>21418207.27</v>
      </c>
      <c r="S631" s="18">
        <f t="shared" si="558"/>
        <v>216345.53</v>
      </c>
      <c r="T631" s="18">
        <f t="shared" si="559"/>
        <v>7776521.5099999998</v>
      </c>
      <c r="U631" s="51">
        <v>0</v>
      </c>
      <c r="V631" s="10">
        <v>45657</v>
      </c>
      <c r="W631" s="11"/>
      <c r="X631" s="11"/>
      <c r="Y631" s="11"/>
      <c r="Z631" s="11"/>
      <c r="AA631" s="11"/>
      <c r="AB631" s="11"/>
      <c r="AC631" s="11"/>
      <c r="AD631" s="11">
        <f t="shared" si="560"/>
        <v>604.1</v>
      </c>
      <c r="AE631" s="9">
        <f t="shared" si="529"/>
        <v>27953477.010000002</v>
      </c>
      <c r="AF631" s="51">
        <f t="shared" si="561"/>
        <v>31.5</v>
      </c>
      <c r="AG631" s="9">
        <f t="shared" si="530"/>
        <v>1457597.3</v>
      </c>
      <c r="AH631" s="11"/>
      <c r="AI631" s="11"/>
      <c r="AJ631" s="11"/>
      <c r="AK631" s="11"/>
      <c r="AL631" s="11"/>
      <c r="AM631" s="11"/>
      <c r="AN631" s="11"/>
      <c r="AO631" s="11"/>
      <c r="AP631" s="11"/>
      <c r="AQ631" s="11"/>
      <c r="AR631" s="11"/>
      <c r="AS631" s="11"/>
    </row>
    <row r="632" spans="1:45" s="20" customFormat="1" x14ac:dyDescent="0.25">
      <c r="A632" s="11">
        <v>8</v>
      </c>
      <c r="B632" s="12" t="s">
        <v>244</v>
      </c>
      <c r="C632" s="11"/>
      <c r="D632" s="11"/>
      <c r="E632" s="11">
        <v>18</v>
      </c>
      <c r="F632" s="11">
        <v>853.6</v>
      </c>
      <c r="G632" s="11"/>
      <c r="H632" s="11">
        <v>0</v>
      </c>
      <c r="I632" s="24">
        <v>38</v>
      </c>
      <c r="J632" s="26">
        <f t="shared" si="562"/>
        <v>18</v>
      </c>
      <c r="K632" s="26"/>
      <c r="L632" s="51">
        <v>853.6</v>
      </c>
      <c r="M632" s="15">
        <v>34038</v>
      </c>
      <c r="N632" s="50">
        <v>46272.93</v>
      </c>
      <c r="O632" s="103">
        <f>Проценты!$F$6</f>
        <v>0.99000000000564603</v>
      </c>
      <c r="P632" s="105">
        <f>Проценты!$F$7</f>
        <v>9.9999999943534406E-3</v>
      </c>
      <c r="Q632" s="18">
        <f t="shared" si="556"/>
        <v>39498573.049999997</v>
      </c>
      <c r="R632" s="18">
        <f t="shared" si="557"/>
        <v>28764288.43</v>
      </c>
      <c r="S632" s="18">
        <f t="shared" si="558"/>
        <v>290548.37</v>
      </c>
      <c r="T632" s="18">
        <f t="shared" si="559"/>
        <v>10443736.25</v>
      </c>
      <c r="U632" s="51">
        <v>0</v>
      </c>
      <c r="V632" s="10">
        <v>45657</v>
      </c>
      <c r="W632" s="11"/>
      <c r="X632" s="11"/>
      <c r="Y632" s="11"/>
      <c r="Z632" s="11"/>
      <c r="AA632" s="11"/>
      <c r="AB632" s="11"/>
      <c r="AC632" s="11"/>
      <c r="AD632" s="11">
        <f t="shared" si="560"/>
        <v>853.6</v>
      </c>
      <c r="AE632" s="9">
        <f t="shared" si="529"/>
        <v>39498573.049999997</v>
      </c>
      <c r="AF632" s="51">
        <f t="shared" si="561"/>
        <v>0</v>
      </c>
      <c r="AG632" s="9">
        <f t="shared" si="530"/>
        <v>0</v>
      </c>
      <c r="AH632" s="11"/>
      <c r="AI632" s="11"/>
      <c r="AJ632" s="11"/>
      <c r="AK632" s="11"/>
      <c r="AL632" s="11"/>
      <c r="AM632" s="11"/>
      <c r="AN632" s="11"/>
      <c r="AO632" s="11"/>
      <c r="AP632" s="11"/>
      <c r="AQ632" s="11"/>
      <c r="AR632" s="11"/>
      <c r="AS632" s="11"/>
    </row>
    <row r="633" spans="1:45" s="20" customFormat="1" x14ac:dyDescent="0.25">
      <c r="A633" s="11">
        <v>9</v>
      </c>
      <c r="B633" s="12" t="s">
        <v>245</v>
      </c>
      <c r="C633" s="11"/>
      <c r="D633" s="11"/>
      <c r="E633" s="11">
        <v>7</v>
      </c>
      <c r="F633" s="11">
        <v>307.8</v>
      </c>
      <c r="G633" s="11">
        <v>2</v>
      </c>
      <c r="H633" s="11">
        <v>103.4</v>
      </c>
      <c r="I633" s="24">
        <v>35</v>
      </c>
      <c r="J633" s="26">
        <f t="shared" si="562"/>
        <v>9</v>
      </c>
      <c r="K633" s="26"/>
      <c r="L633" s="51">
        <v>411.2</v>
      </c>
      <c r="M633" s="15">
        <v>34038</v>
      </c>
      <c r="N633" s="50">
        <v>46272.93</v>
      </c>
      <c r="O633" s="103">
        <f>Проценты!$F$6</f>
        <v>0.99000000000564603</v>
      </c>
      <c r="P633" s="105">
        <f>Проценты!$F$7</f>
        <v>9.9999999943534406E-3</v>
      </c>
      <c r="Q633" s="18">
        <f t="shared" si="556"/>
        <v>19027428.82</v>
      </c>
      <c r="R633" s="18">
        <f t="shared" si="557"/>
        <v>13856461.34</v>
      </c>
      <c r="S633" s="18">
        <f t="shared" si="558"/>
        <v>139964.26</v>
      </c>
      <c r="T633" s="18">
        <f t="shared" si="559"/>
        <v>5031003.22</v>
      </c>
      <c r="U633" s="51">
        <v>0</v>
      </c>
      <c r="V633" s="10">
        <v>45657</v>
      </c>
      <c r="W633" s="11"/>
      <c r="X633" s="11"/>
      <c r="Y633" s="11"/>
      <c r="Z633" s="11"/>
      <c r="AA633" s="11"/>
      <c r="AB633" s="11"/>
      <c r="AC633" s="11"/>
      <c r="AD633" s="11">
        <f t="shared" si="560"/>
        <v>307.8</v>
      </c>
      <c r="AE633" s="9">
        <f t="shared" si="529"/>
        <v>14242807.859999999</v>
      </c>
      <c r="AF633" s="51">
        <f t="shared" si="561"/>
        <v>103.4</v>
      </c>
      <c r="AG633" s="9">
        <f t="shared" si="530"/>
        <v>4784620.96</v>
      </c>
      <c r="AH633" s="11"/>
      <c r="AI633" s="11"/>
      <c r="AJ633" s="11"/>
      <c r="AK633" s="11"/>
      <c r="AL633" s="11"/>
      <c r="AM633" s="11"/>
      <c r="AN633" s="11"/>
      <c r="AO633" s="11"/>
      <c r="AP633" s="11"/>
      <c r="AQ633" s="11"/>
      <c r="AR633" s="11"/>
      <c r="AS633" s="11"/>
    </row>
    <row r="634" spans="1:45" s="20" customFormat="1" x14ac:dyDescent="0.25">
      <c r="A634" s="11">
        <v>10</v>
      </c>
      <c r="B634" s="12" t="s">
        <v>246</v>
      </c>
      <c r="C634" s="11"/>
      <c r="D634" s="11"/>
      <c r="E634" s="11">
        <v>9</v>
      </c>
      <c r="F634" s="11">
        <v>359.3</v>
      </c>
      <c r="G634" s="11">
        <v>1</v>
      </c>
      <c r="H634" s="11">
        <v>51.7</v>
      </c>
      <c r="I634" s="24">
        <v>30</v>
      </c>
      <c r="J634" s="26">
        <f t="shared" si="562"/>
        <v>10</v>
      </c>
      <c r="K634" s="26"/>
      <c r="L634" s="51">
        <v>411</v>
      </c>
      <c r="M634" s="15">
        <v>34038</v>
      </c>
      <c r="N634" s="50">
        <v>46272.93</v>
      </c>
      <c r="O634" s="103">
        <f>Проценты!$F$6</f>
        <v>0.99000000000564603</v>
      </c>
      <c r="P634" s="105">
        <f>Проценты!$F$7</f>
        <v>9.9999999943534406E-3</v>
      </c>
      <c r="Q634" s="18">
        <f t="shared" si="556"/>
        <v>19018174.23</v>
      </c>
      <c r="R634" s="18">
        <f t="shared" si="557"/>
        <v>13849721.82</v>
      </c>
      <c r="S634" s="18">
        <f t="shared" si="558"/>
        <v>139896.18</v>
      </c>
      <c r="T634" s="18">
        <f t="shared" si="559"/>
        <v>5028556.2300000004</v>
      </c>
      <c r="U634" s="51">
        <v>0</v>
      </c>
      <c r="V634" s="10">
        <v>45657</v>
      </c>
      <c r="W634" s="11"/>
      <c r="X634" s="11"/>
      <c r="Y634" s="11"/>
      <c r="Z634" s="11"/>
      <c r="AA634" s="11"/>
      <c r="AB634" s="11"/>
      <c r="AC634" s="11"/>
      <c r="AD634" s="11">
        <f t="shared" si="560"/>
        <v>359.3</v>
      </c>
      <c r="AE634" s="9">
        <f t="shared" si="529"/>
        <v>16625863.75</v>
      </c>
      <c r="AF634" s="51">
        <f t="shared" si="561"/>
        <v>51.7</v>
      </c>
      <c r="AG634" s="9">
        <f t="shared" si="530"/>
        <v>2392310.48</v>
      </c>
      <c r="AH634" s="11"/>
      <c r="AI634" s="11"/>
      <c r="AJ634" s="11"/>
      <c r="AK634" s="11"/>
      <c r="AL634" s="11"/>
      <c r="AM634" s="11"/>
      <c r="AN634" s="11"/>
      <c r="AO634" s="11"/>
      <c r="AP634" s="11"/>
      <c r="AQ634" s="11"/>
      <c r="AR634" s="11"/>
      <c r="AS634" s="11"/>
    </row>
    <row r="635" spans="1:45" s="20" customFormat="1" x14ac:dyDescent="0.25">
      <c r="A635" s="11">
        <v>11</v>
      </c>
      <c r="B635" s="12" t="s">
        <v>247</v>
      </c>
      <c r="C635" s="11"/>
      <c r="D635" s="11"/>
      <c r="E635" s="11">
        <v>11</v>
      </c>
      <c r="F635" s="11">
        <v>296.7</v>
      </c>
      <c r="G635" s="11">
        <v>2</v>
      </c>
      <c r="H635" s="11">
        <v>96.9</v>
      </c>
      <c r="I635" s="24">
        <v>29</v>
      </c>
      <c r="J635" s="26">
        <v>13</v>
      </c>
      <c r="K635" s="26"/>
      <c r="L635" s="51">
        <v>393.6</v>
      </c>
      <c r="M635" s="15">
        <v>34038</v>
      </c>
      <c r="N635" s="50">
        <v>46272.93</v>
      </c>
      <c r="O635" s="103">
        <f>Проценты!$F$6</f>
        <v>0.99000000000564603</v>
      </c>
      <c r="P635" s="105">
        <f>Проценты!$F$7</f>
        <v>9.9999999943534406E-3</v>
      </c>
      <c r="Q635" s="18">
        <f t="shared" si="556"/>
        <v>18213025.25</v>
      </c>
      <c r="R635" s="18">
        <f t="shared" si="557"/>
        <v>13263383.23</v>
      </c>
      <c r="S635" s="18">
        <f t="shared" si="558"/>
        <v>133973.57</v>
      </c>
      <c r="T635" s="18">
        <f t="shared" si="559"/>
        <v>4815668.45</v>
      </c>
      <c r="U635" s="51">
        <v>0</v>
      </c>
      <c r="V635" s="10">
        <v>45657</v>
      </c>
      <c r="W635" s="11"/>
      <c r="X635" s="11"/>
      <c r="Y635" s="11"/>
      <c r="Z635" s="11"/>
      <c r="AA635" s="11"/>
      <c r="AB635" s="11"/>
      <c r="AC635" s="11"/>
      <c r="AD635" s="11">
        <f t="shared" si="560"/>
        <v>296.7</v>
      </c>
      <c r="AE635" s="9">
        <f t="shared" ref="AE635:AE674" si="563">AD635/L635*Q635</f>
        <v>13729178.33</v>
      </c>
      <c r="AF635" s="51">
        <f t="shared" si="561"/>
        <v>96.9</v>
      </c>
      <c r="AG635" s="9">
        <f t="shared" ref="AG635:AG674" si="564">AF635/L635*Q635</f>
        <v>4483846.92</v>
      </c>
      <c r="AH635" s="11"/>
      <c r="AI635" s="11"/>
      <c r="AJ635" s="11"/>
      <c r="AK635" s="11"/>
      <c r="AL635" s="11"/>
      <c r="AM635" s="11"/>
      <c r="AN635" s="11"/>
      <c r="AO635" s="11"/>
      <c r="AP635" s="11"/>
      <c r="AQ635" s="11"/>
      <c r="AR635" s="11"/>
      <c r="AS635" s="11"/>
    </row>
    <row r="636" spans="1:45" s="20" customFormat="1" x14ac:dyDescent="0.25">
      <c r="A636" s="11">
        <v>12</v>
      </c>
      <c r="B636" s="12" t="s">
        <v>248</v>
      </c>
      <c r="C636" s="11"/>
      <c r="D636" s="11"/>
      <c r="E636" s="11">
        <v>7</v>
      </c>
      <c r="F636" s="11">
        <v>340.9</v>
      </c>
      <c r="G636" s="11">
        <v>1</v>
      </c>
      <c r="H636" s="11">
        <v>55.2</v>
      </c>
      <c r="I636" s="24">
        <v>20</v>
      </c>
      <c r="J636" s="26">
        <v>8</v>
      </c>
      <c r="K636" s="26"/>
      <c r="L636" s="51">
        <v>396.1</v>
      </c>
      <c r="M636" s="15">
        <v>34038</v>
      </c>
      <c r="N636" s="50">
        <v>46272.93</v>
      </c>
      <c r="O636" s="103">
        <f>Проценты!$F$6</f>
        <v>0.99000000000564603</v>
      </c>
      <c r="P636" s="105">
        <f>Проценты!$F$7</f>
        <v>9.9999999943534406E-3</v>
      </c>
      <c r="Q636" s="18">
        <f t="shared" si="556"/>
        <v>18328707.57</v>
      </c>
      <c r="R636" s="18">
        <f t="shared" si="557"/>
        <v>13347627.279999999</v>
      </c>
      <c r="S636" s="18">
        <f t="shared" si="558"/>
        <v>134824.51999999999</v>
      </c>
      <c r="T636" s="18">
        <f t="shared" si="559"/>
        <v>4846255.7699999996</v>
      </c>
      <c r="U636" s="51">
        <v>0</v>
      </c>
      <c r="V636" s="10">
        <v>45657</v>
      </c>
      <c r="W636" s="11"/>
      <c r="X636" s="11"/>
      <c r="Y636" s="11"/>
      <c r="Z636" s="11"/>
      <c r="AA636" s="11"/>
      <c r="AB636" s="11"/>
      <c r="AC636" s="11"/>
      <c r="AD636" s="11">
        <f t="shared" si="560"/>
        <v>340.9</v>
      </c>
      <c r="AE636" s="9">
        <f t="shared" si="563"/>
        <v>15774441.83</v>
      </c>
      <c r="AF636" s="51">
        <f t="shared" si="561"/>
        <v>55.2</v>
      </c>
      <c r="AG636" s="9">
        <f t="shared" si="564"/>
        <v>2554265.7400000002</v>
      </c>
      <c r="AH636" s="11"/>
      <c r="AI636" s="11"/>
      <c r="AJ636" s="11"/>
      <c r="AK636" s="11"/>
      <c r="AL636" s="11"/>
      <c r="AM636" s="11"/>
      <c r="AN636" s="11"/>
      <c r="AO636" s="11"/>
      <c r="AP636" s="11"/>
      <c r="AQ636" s="11"/>
      <c r="AR636" s="11"/>
      <c r="AS636" s="11"/>
    </row>
    <row r="637" spans="1:45" s="20" customFormat="1" x14ac:dyDescent="0.25">
      <c r="A637" s="11">
        <v>13</v>
      </c>
      <c r="B637" s="12" t="s">
        <v>249</v>
      </c>
      <c r="C637" s="11"/>
      <c r="D637" s="11"/>
      <c r="E637" s="11">
        <v>2</v>
      </c>
      <c r="F637" s="11">
        <v>88.4</v>
      </c>
      <c r="G637" s="11"/>
      <c r="H637" s="11">
        <v>0</v>
      </c>
      <c r="I637" s="24">
        <v>4</v>
      </c>
      <c r="J637" s="26">
        <v>2</v>
      </c>
      <c r="K637" s="26"/>
      <c r="L637" s="51">
        <v>88.4</v>
      </c>
      <c r="M637" s="15">
        <v>34038</v>
      </c>
      <c r="N637" s="50">
        <v>46272.93</v>
      </c>
      <c r="O637" s="103">
        <f>Проценты!$F$6</f>
        <v>0.99000000000564603</v>
      </c>
      <c r="P637" s="105">
        <f>Проценты!$F$7</f>
        <v>9.9999999943534406E-3</v>
      </c>
      <c r="Q637" s="18">
        <f t="shared" si="556"/>
        <v>4090527.01</v>
      </c>
      <c r="R637" s="18">
        <f t="shared" si="557"/>
        <v>2978869.61</v>
      </c>
      <c r="S637" s="18">
        <f t="shared" si="558"/>
        <v>30089.59</v>
      </c>
      <c r="T637" s="18">
        <f t="shared" si="559"/>
        <v>1081567.81</v>
      </c>
      <c r="U637" s="51">
        <v>0</v>
      </c>
      <c r="V637" s="10">
        <v>45657</v>
      </c>
      <c r="W637" s="11"/>
      <c r="X637" s="11"/>
      <c r="Y637" s="11"/>
      <c r="Z637" s="11"/>
      <c r="AA637" s="11"/>
      <c r="AB637" s="11"/>
      <c r="AC637" s="11"/>
      <c r="AD637" s="11">
        <f t="shared" si="560"/>
        <v>88.4</v>
      </c>
      <c r="AE637" s="9">
        <f t="shared" si="563"/>
        <v>4090527.01</v>
      </c>
      <c r="AF637" s="51">
        <f t="shared" si="561"/>
        <v>0</v>
      </c>
      <c r="AG637" s="9">
        <f t="shared" si="564"/>
        <v>0</v>
      </c>
      <c r="AH637" s="11"/>
      <c r="AI637" s="11"/>
      <c r="AJ637" s="11"/>
      <c r="AK637" s="11"/>
      <c r="AL637" s="11"/>
      <c r="AM637" s="11"/>
      <c r="AN637" s="11"/>
      <c r="AO637" s="11"/>
      <c r="AP637" s="11"/>
      <c r="AQ637" s="11"/>
      <c r="AR637" s="11"/>
      <c r="AS637" s="11"/>
    </row>
    <row r="638" spans="1:45" s="20" customFormat="1" x14ac:dyDescent="0.25">
      <c r="A638" s="11">
        <v>14</v>
      </c>
      <c r="B638" s="12" t="s">
        <v>250</v>
      </c>
      <c r="C638" s="11"/>
      <c r="D638" s="11"/>
      <c r="E638" s="11">
        <v>15</v>
      </c>
      <c r="F638" s="11">
        <v>591</v>
      </c>
      <c r="G638" s="11">
        <v>1</v>
      </c>
      <c r="H638" s="11">
        <v>45.7</v>
      </c>
      <c r="I638" s="24">
        <v>43</v>
      </c>
      <c r="J638" s="26">
        <f t="shared" ref="J638:J650" si="565">E638+G638</f>
        <v>16</v>
      </c>
      <c r="K638" s="26"/>
      <c r="L638" s="51">
        <v>636.70000000000005</v>
      </c>
      <c r="M638" s="15">
        <v>34038</v>
      </c>
      <c r="N638" s="50">
        <v>46272.93</v>
      </c>
      <c r="O638" s="103">
        <f>Проценты!$F$6</f>
        <v>0.99000000000564603</v>
      </c>
      <c r="P638" s="105">
        <f>Проценты!$F$7</f>
        <v>9.9999999943534406E-3</v>
      </c>
      <c r="Q638" s="18">
        <f t="shared" si="556"/>
        <v>29461974.530000001</v>
      </c>
      <c r="R638" s="18">
        <f t="shared" si="557"/>
        <v>21455274.649999999</v>
      </c>
      <c r="S638" s="18">
        <f t="shared" si="558"/>
        <v>216719.95</v>
      </c>
      <c r="T638" s="18">
        <f t="shared" si="559"/>
        <v>7789979.9299999997</v>
      </c>
      <c r="U638" s="51">
        <v>0</v>
      </c>
      <c r="V638" s="10">
        <v>45657</v>
      </c>
      <c r="W638" s="11"/>
      <c r="X638" s="11"/>
      <c r="Y638" s="11"/>
      <c r="Z638" s="11"/>
      <c r="AA638" s="11"/>
      <c r="AB638" s="11"/>
      <c r="AC638" s="11"/>
      <c r="AD638" s="11">
        <f t="shared" si="560"/>
        <v>591</v>
      </c>
      <c r="AE638" s="9">
        <f t="shared" si="563"/>
        <v>27347301.629999999</v>
      </c>
      <c r="AF638" s="51">
        <f t="shared" si="561"/>
        <v>45.7</v>
      </c>
      <c r="AG638" s="9">
        <f t="shared" si="564"/>
        <v>2114672.9</v>
      </c>
      <c r="AH638" s="11"/>
      <c r="AI638" s="11"/>
      <c r="AJ638" s="11"/>
      <c r="AK638" s="11"/>
      <c r="AL638" s="11"/>
      <c r="AM638" s="11"/>
      <c r="AN638" s="11"/>
      <c r="AO638" s="11"/>
      <c r="AP638" s="11"/>
      <c r="AQ638" s="11"/>
      <c r="AR638" s="11"/>
      <c r="AS638" s="11"/>
    </row>
    <row r="639" spans="1:45" s="20" customFormat="1" x14ac:dyDescent="0.25">
      <c r="A639" s="11">
        <v>15</v>
      </c>
      <c r="B639" s="12" t="s">
        <v>251</v>
      </c>
      <c r="C639" s="11"/>
      <c r="D639" s="11"/>
      <c r="E639" s="11">
        <v>4</v>
      </c>
      <c r="F639" s="11">
        <v>193.5</v>
      </c>
      <c r="G639" s="11"/>
      <c r="H639" s="11"/>
      <c r="I639" s="24">
        <v>11</v>
      </c>
      <c r="J639" s="26">
        <f t="shared" si="565"/>
        <v>4</v>
      </c>
      <c r="K639" s="26"/>
      <c r="L639" s="51">
        <v>193.5</v>
      </c>
      <c r="M639" s="15">
        <v>34038</v>
      </c>
      <c r="N639" s="50">
        <v>46272.93</v>
      </c>
      <c r="O639" s="103">
        <f>Проценты!$F$6</f>
        <v>0.99000000000564603</v>
      </c>
      <c r="P639" s="105">
        <f>Проценты!$F$7</f>
        <v>9.9999999943534406E-3</v>
      </c>
      <c r="Q639" s="18">
        <f t="shared" si="556"/>
        <v>8953811.9600000009</v>
      </c>
      <c r="R639" s="18">
        <f t="shared" si="557"/>
        <v>6520489.4699999997</v>
      </c>
      <c r="S639" s="18">
        <f t="shared" si="558"/>
        <v>65863.53</v>
      </c>
      <c r="T639" s="18">
        <f t="shared" si="559"/>
        <v>2367458.96</v>
      </c>
      <c r="U639" s="51">
        <v>0</v>
      </c>
      <c r="V639" s="10">
        <v>45657</v>
      </c>
      <c r="W639" s="11"/>
      <c r="X639" s="11"/>
      <c r="Y639" s="11"/>
      <c r="Z639" s="11"/>
      <c r="AA639" s="11"/>
      <c r="AB639" s="11"/>
      <c r="AC639" s="11"/>
      <c r="AD639" s="11">
        <f t="shared" si="560"/>
        <v>193.5</v>
      </c>
      <c r="AE639" s="9">
        <f t="shared" si="563"/>
        <v>8953811.9600000009</v>
      </c>
      <c r="AF639" s="51">
        <f t="shared" si="561"/>
        <v>0</v>
      </c>
      <c r="AG639" s="9">
        <f t="shared" si="564"/>
        <v>0</v>
      </c>
      <c r="AH639" s="11"/>
      <c r="AI639" s="11"/>
      <c r="AJ639" s="11"/>
      <c r="AK639" s="11"/>
      <c r="AL639" s="11"/>
      <c r="AM639" s="11"/>
      <c r="AN639" s="11"/>
      <c r="AO639" s="11"/>
      <c r="AP639" s="11"/>
      <c r="AQ639" s="11"/>
      <c r="AR639" s="11"/>
      <c r="AS639" s="11"/>
    </row>
    <row r="640" spans="1:45" s="20" customFormat="1" x14ac:dyDescent="0.25">
      <c r="A640" s="11">
        <v>16</v>
      </c>
      <c r="B640" s="12" t="s">
        <v>252</v>
      </c>
      <c r="C640" s="11"/>
      <c r="D640" s="11"/>
      <c r="E640" s="11">
        <v>10</v>
      </c>
      <c r="F640" s="11">
        <v>333.4</v>
      </c>
      <c r="G640" s="11">
        <v>1</v>
      </c>
      <c r="H640" s="11">
        <v>32.9</v>
      </c>
      <c r="I640" s="24">
        <v>35</v>
      </c>
      <c r="J640" s="26">
        <f t="shared" si="565"/>
        <v>11</v>
      </c>
      <c r="K640" s="26"/>
      <c r="L640" s="51">
        <v>366.3</v>
      </c>
      <c r="M640" s="15">
        <v>34038</v>
      </c>
      <c r="N640" s="50">
        <v>46272.93</v>
      </c>
      <c r="O640" s="103">
        <f>Проценты!$F$6</f>
        <v>0.99000000000564603</v>
      </c>
      <c r="P640" s="105">
        <f>Проценты!$F$7</f>
        <v>9.9999999943534406E-3</v>
      </c>
      <c r="Q640" s="18">
        <f t="shared" si="556"/>
        <v>16949774.260000002</v>
      </c>
      <c r="R640" s="18">
        <f t="shared" si="557"/>
        <v>12343438.210000001</v>
      </c>
      <c r="S640" s="18">
        <f t="shared" si="558"/>
        <v>124681.19</v>
      </c>
      <c r="T640" s="18">
        <f t="shared" si="559"/>
        <v>4481654.8600000003</v>
      </c>
      <c r="U640" s="51">
        <v>0</v>
      </c>
      <c r="V640" s="10">
        <v>45657</v>
      </c>
      <c r="W640" s="11"/>
      <c r="X640" s="11"/>
      <c r="Y640" s="11"/>
      <c r="Z640" s="11"/>
      <c r="AA640" s="11"/>
      <c r="AB640" s="11"/>
      <c r="AC640" s="11"/>
      <c r="AD640" s="11">
        <f t="shared" si="560"/>
        <v>333.4</v>
      </c>
      <c r="AE640" s="9">
        <f t="shared" si="563"/>
        <v>15427394.859999999</v>
      </c>
      <c r="AF640" s="51">
        <f t="shared" si="561"/>
        <v>32.9</v>
      </c>
      <c r="AG640" s="9">
        <f t="shared" si="564"/>
        <v>1522379.4</v>
      </c>
      <c r="AH640" s="11"/>
      <c r="AI640" s="11"/>
      <c r="AJ640" s="11"/>
      <c r="AK640" s="11"/>
      <c r="AL640" s="11"/>
      <c r="AM640" s="11"/>
      <c r="AN640" s="11"/>
      <c r="AO640" s="11"/>
      <c r="AP640" s="11"/>
      <c r="AQ640" s="11"/>
      <c r="AR640" s="11"/>
      <c r="AS640" s="11"/>
    </row>
    <row r="641" spans="1:45" s="20" customFormat="1" x14ac:dyDescent="0.25">
      <c r="A641" s="11">
        <v>17</v>
      </c>
      <c r="B641" s="12" t="s">
        <v>253</v>
      </c>
      <c r="C641" s="11"/>
      <c r="D641" s="11"/>
      <c r="E641" s="11">
        <v>6</v>
      </c>
      <c r="F641" s="11">
        <v>159</v>
      </c>
      <c r="G641" s="11">
        <v>6</v>
      </c>
      <c r="H641" s="11">
        <v>225</v>
      </c>
      <c r="I641" s="24">
        <v>32</v>
      </c>
      <c r="J641" s="26">
        <f t="shared" si="565"/>
        <v>12</v>
      </c>
      <c r="K641" s="26"/>
      <c r="L641" s="51">
        <v>384</v>
      </c>
      <c r="M641" s="15">
        <v>34038</v>
      </c>
      <c r="N641" s="50">
        <v>46272.93</v>
      </c>
      <c r="O641" s="103">
        <f>Проценты!$F$6</f>
        <v>0.99000000000564603</v>
      </c>
      <c r="P641" s="105">
        <f>Проценты!$F$7</f>
        <v>9.9999999943534406E-3</v>
      </c>
      <c r="Q641" s="18">
        <f t="shared" si="556"/>
        <v>17768805.120000001</v>
      </c>
      <c r="R641" s="18">
        <f t="shared" si="557"/>
        <v>12939886.08</v>
      </c>
      <c r="S641" s="18">
        <f t="shared" si="558"/>
        <v>130705.92</v>
      </c>
      <c r="T641" s="18">
        <f t="shared" si="559"/>
        <v>4698213.12</v>
      </c>
      <c r="U641" s="51">
        <v>0</v>
      </c>
      <c r="V641" s="10">
        <v>45657</v>
      </c>
      <c r="W641" s="11"/>
      <c r="X641" s="11"/>
      <c r="Y641" s="11"/>
      <c r="Z641" s="11"/>
      <c r="AA641" s="11"/>
      <c r="AB641" s="11"/>
      <c r="AC641" s="11"/>
      <c r="AD641" s="11">
        <f t="shared" si="560"/>
        <v>159</v>
      </c>
      <c r="AE641" s="9">
        <f t="shared" si="563"/>
        <v>7357395.8700000001</v>
      </c>
      <c r="AF641" s="51">
        <f t="shared" si="561"/>
        <v>225</v>
      </c>
      <c r="AG641" s="9">
        <f t="shared" si="564"/>
        <v>10411409.25</v>
      </c>
      <c r="AH641" s="11"/>
      <c r="AI641" s="11"/>
      <c r="AJ641" s="11"/>
      <c r="AK641" s="11"/>
      <c r="AL641" s="11"/>
      <c r="AM641" s="11"/>
      <c r="AN641" s="11"/>
      <c r="AO641" s="11"/>
      <c r="AP641" s="11"/>
      <c r="AQ641" s="11"/>
      <c r="AR641" s="11"/>
      <c r="AS641" s="11"/>
    </row>
    <row r="642" spans="1:45" s="20" customFormat="1" x14ac:dyDescent="0.25">
      <c r="A642" s="11">
        <v>18</v>
      </c>
      <c r="B642" s="12" t="s">
        <v>254</v>
      </c>
      <c r="C642" s="11"/>
      <c r="D642" s="11"/>
      <c r="E642" s="11">
        <v>8</v>
      </c>
      <c r="F642" s="11">
        <v>383.7</v>
      </c>
      <c r="G642" s="11">
        <v>3</v>
      </c>
      <c r="H642" s="11">
        <v>148</v>
      </c>
      <c r="I642" s="24">
        <v>43</v>
      </c>
      <c r="J642" s="26">
        <f t="shared" si="565"/>
        <v>11</v>
      </c>
      <c r="K642" s="26"/>
      <c r="L642" s="51">
        <v>531.70000000000005</v>
      </c>
      <c r="M642" s="15">
        <v>34038</v>
      </c>
      <c r="N642" s="50">
        <v>46272.93</v>
      </c>
      <c r="O642" s="103">
        <f>Проценты!$F$6</f>
        <v>0.99000000000564603</v>
      </c>
      <c r="P642" s="105">
        <f>Проценты!$F$7</f>
        <v>9.9999999943534406E-3</v>
      </c>
      <c r="Q642" s="18">
        <f t="shared" si="556"/>
        <v>24603316.879999999</v>
      </c>
      <c r="R642" s="18">
        <f t="shared" si="557"/>
        <v>17917024.550000001</v>
      </c>
      <c r="S642" s="18">
        <f t="shared" si="558"/>
        <v>180980.05</v>
      </c>
      <c r="T642" s="18">
        <f t="shared" si="559"/>
        <v>6505312.2800000003</v>
      </c>
      <c r="U642" s="51">
        <v>0</v>
      </c>
      <c r="V642" s="10">
        <v>45657</v>
      </c>
      <c r="W642" s="11"/>
      <c r="X642" s="11"/>
      <c r="Y642" s="11"/>
      <c r="Z642" s="11"/>
      <c r="AA642" s="11"/>
      <c r="AB642" s="11"/>
      <c r="AC642" s="11"/>
      <c r="AD642" s="11">
        <f t="shared" si="560"/>
        <v>383.7</v>
      </c>
      <c r="AE642" s="9">
        <f t="shared" si="563"/>
        <v>17754923.239999998</v>
      </c>
      <c r="AF642" s="51">
        <f t="shared" si="561"/>
        <v>148</v>
      </c>
      <c r="AG642" s="9">
        <f t="shared" si="564"/>
        <v>6848393.6399999997</v>
      </c>
      <c r="AH642" s="11"/>
      <c r="AI642" s="11"/>
      <c r="AJ642" s="11"/>
      <c r="AK642" s="11"/>
      <c r="AL642" s="11"/>
      <c r="AM642" s="11"/>
      <c r="AN642" s="11"/>
      <c r="AO642" s="11"/>
      <c r="AP642" s="11"/>
      <c r="AQ642" s="11"/>
      <c r="AR642" s="11"/>
      <c r="AS642" s="11"/>
    </row>
    <row r="643" spans="1:45" s="20" customFormat="1" x14ac:dyDescent="0.25">
      <c r="A643" s="11">
        <v>19</v>
      </c>
      <c r="B643" s="12" t="s">
        <v>255</v>
      </c>
      <c r="C643" s="11"/>
      <c r="D643" s="11"/>
      <c r="E643" s="11">
        <v>11</v>
      </c>
      <c r="F643" s="11">
        <v>394</v>
      </c>
      <c r="G643" s="11"/>
      <c r="H643" s="11">
        <v>0</v>
      </c>
      <c r="I643" s="24">
        <v>28</v>
      </c>
      <c r="J643" s="26">
        <f t="shared" si="565"/>
        <v>11</v>
      </c>
      <c r="K643" s="26"/>
      <c r="L643" s="51">
        <f>F643+H643</f>
        <v>394</v>
      </c>
      <c r="M643" s="15">
        <v>34038</v>
      </c>
      <c r="N643" s="50">
        <v>46272.93</v>
      </c>
      <c r="O643" s="103">
        <f>Проценты!$F$6</f>
        <v>0.99000000000564603</v>
      </c>
      <c r="P643" s="105">
        <f>Проценты!$F$7</f>
        <v>9.9999999943534406E-3</v>
      </c>
      <c r="Q643" s="18">
        <f t="shared" si="556"/>
        <v>18231534.420000002</v>
      </c>
      <c r="R643" s="18">
        <f t="shared" si="557"/>
        <v>13276862.279999999</v>
      </c>
      <c r="S643" s="18">
        <f t="shared" si="558"/>
        <v>134109.72</v>
      </c>
      <c r="T643" s="18">
        <f t="shared" si="559"/>
        <v>4820562.42</v>
      </c>
      <c r="U643" s="51">
        <v>0</v>
      </c>
      <c r="V643" s="10">
        <v>45657</v>
      </c>
      <c r="W643" s="11"/>
      <c r="X643" s="11"/>
      <c r="Y643" s="11"/>
      <c r="Z643" s="11"/>
      <c r="AA643" s="11"/>
      <c r="AB643" s="11"/>
      <c r="AC643" s="11"/>
      <c r="AD643" s="11">
        <f t="shared" si="560"/>
        <v>394</v>
      </c>
      <c r="AE643" s="9">
        <f t="shared" si="563"/>
        <v>18231534.420000002</v>
      </c>
      <c r="AF643" s="51">
        <f t="shared" si="561"/>
        <v>0</v>
      </c>
      <c r="AG643" s="9">
        <f t="shared" si="564"/>
        <v>0</v>
      </c>
      <c r="AH643" s="11"/>
      <c r="AI643" s="11"/>
      <c r="AJ643" s="11"/>
      <c r="AK643" s="11"/>
      <c r="AL643" s="11"/>
      <c r="AM643" s="11"/>
      <c r="AN643" s="11"/>
      <c r="AO643" s="11"/>
      <c r="AP643" s="11"/>
      <c r="AQ643" s="11"/>
      <c r="AR643" s="11"/>
      <c r="AS643" s="11"/>
    </row>
    <row r="644" spans="1:45" s="20" customFormat="1" x14ac:dyDescent="0.25">
      <c r="A644" s="11">
        <v>20</v>
      </c>
      <c r="B644" s="12" t="s">
        <v>256</v>
      </c>
      <c r="C644" s="11"/>
      <c r="D644" s="11"/>
      <c r="E644" s="11">
        <v>6</v>
      </c>
      <c r="F644" s="11">
        <v>277.89999999999998</v>
      </c>
      <c r="G644" s="11">
        <v>2</v>
      </c>
      <c r="H644" s="11">
        <v>106.8</v>
      </c>
      <c r="I644" s="24">
        <v>20</v>
      </c>
      <c r="J644" s="26">
        <f t="shared" si="565"/>
        <v>8</v>
      </c>
      <c r="K644" s="26"/>
      <c r="L644" s="51">
        <f>F644+H644</f>
        <v>384.7</v>
      </c>
      <c r="M644" s="15">
        <v>34038</v>
      </c>
      <c r="N644" s="50">
        <v>46272.93</v>
      </c>
      <c r="O644" s="103">
        <f>Проценты!$F$6</f>
        <v>0.99000000000564603</v>
      </c>
      <c r="P644" s="105">
        <f>Проценты!$F$7</f>
        <v>9.9999999943534406E-3</v>
      </c>
      <c r="Q644" s="18">
        <f t="shared" si="556"/>
        <v>17801196.170000002</v>
      </c>
      <c r="R644" s="18">
        <f t="shared" si="557"/>
        <v>12963474.41</v>
      </c>
      <c r="S644" s="18">
        <f t="shared" si="558"/>
        <v>130944.19</v>
      </c>
      <c r="T644" s="18">
        <f t="shared" si="559"/>
        <v>4706777.57</v>
      </c>
      <c r="U644" s="51">
        <v>0</v>
      </c>
      <c r="V644" s="10">
        <v>45657</v>
      </c>
      <c r="W644" s="11"/>
      <c r="X644" s="11"/>
      <c r="Y644" s="11"/>
      <c r="Z644" s="11"/>
      <c r="AA644" s="11"/>
      <c r="AB644" s="11"/>
      <c r="AC644" s="11"/>
      <c r="AD644" s="11">
        <f t="shared" si="560"/>
        <v>277.89999999999998</v>
      </c>
      <c r="AE644" s="9">
        <f t="shared" si="563"/>
        <v>12859247.25</v>
      </c>
      <c r="AF644" s="51">
        <f t="shared" si="561"/>
        <v>106.8</v>
      </c>
      <c r="AG644" s="9">
        <f t="shared" si="564"/>
        <v>4941948.92</v>
      </c>
      <c r="AH644" s="11"/>
      <c r="AI644" s="11"/>
      <c r="AJ644" s="11"/>
      <c r="AK644" s="11"/>
      <c r="AL644" s="11"/>
      <c r="AM644" s="11"/>
      <c r="AN644" s="11"/>
      <c r="AO644" s="11"/>
      <c r="AP644" s="11"/>
      <c r="AQ644" s="11"/>
      <c r="AR644" s="11"/>
      <c r="AS644" s="11"/>
    </row>
    <row r="645" spans="1:45" s="20" customFormat="1" x14ac:dyDescent="0.25">
      <c r="A645" s="11">
        <v>21</v>
      </c>
      <c r="B645" s="12" t="s">
        <v>257</v>
      </c>
      <c r="C645" s="11"/>
      <c r="D645" s="11"/>
      <c r="E645" s="11">
        <v>18</v>
      </c>
      <c r="F645" s="11">
        <v>691</v>
      </c>
      <c r="G645" s="11"/>
      <c r="H645" s="11">
        <v>0</v>
      </c>
      <c r="I645" s="24">
        <v>35</v>
      </c>
      <c r="J645" s="26">
        <f t="shared" si="565"/>
        <v>18</v>
      </c>
      <c r="K645" s="26"/>
      <c r="L645" s="51">
        <f>F645+H645</f>
        <v>691</v>
      </c>
      <c r="M645" s="15">
        <v>34038</v>
      </c>
      <c r="N645" s="50">
        <v>46272.93</v>
      </c>
      <c r="O645" s="103">
        <f>Проценты!$F$6</f>
        <v>0.99000000000564603</v>
      </c>
      <c r="P645" s="105">
        <f>Проценты!$F$7</f>
        <v>9.9999999943534406E-3</v>
      </c>
      <c r="Q645" s="18">
        <f t="shared" si="556"/>
        <v>31974594.629999999</v>
      </c>
      <c r="R645" s="18">
        <f t="shared" si="557"/>
        <v>23285055.420000002</v>
      </c>
      <c r="S645" s="18">
        <f t="shared" si="558"/>
        <v>235202.58</v>
      </c>
      <c r="T645" s="18">
        <f t="shared" si="559"/>
        <v>8454336.6300000008</v>
      </c>
      <c r="U645" s="51">
        <v>0</v>
      </c>
      <c r="V645" s="10">
        <v>45657</v>
      </c>
      <c r="W645" s="11"/>
      <c r="X645" s="11"/>
      <c r="Y645" s="11"/>
      <c r="Z645" s="11"/>
      <c r="AA645" s="11"/>
      <c r="AB645" s="11"/>
      <c r="AC645" s="11"/>
      <c r="AD645" s="11">
        <f t="shared" si="560"/>
        <v>691</v>
      </c>
      <c r="AE645" s="9">
        <f t="shared" si="563"/>
        <v>31974594.629999999</v>
      </c>
      <c r="AF645" s="51">
        <f t="shared" si="561"/>
        <v>0</v>
      </c>
      <c r="AG645" s="9">
        <f t="shared" si="564"/>
        <v>0</v>
      </c>
      <c r="AH645" s="11"/>
      <c r="AI645" s="11"/>
      <c r="AJ645" s="11"/>
      <c r="AK645" s="11"/>
      <c r="AL645" s="11"/>
      <c r="AM645" s="11"/>
      <c r="AN645" s="11"/>
      <c r="AO645" s="11"/>
      <c r="AP645" s="11"/>
      <c r="AQ645" s="11"/>
      <c r="AR645" s="11"/>
      <c r="AS645" s="11"/>
    </row>
    <row r="646" spans="1:45" s="20" customFormat="1" x14ac:dyDescent="0.25">
      <c r="A646" s="11">
        <v>22</v>
      </c>
      <c r="B646" s="12" t="s">
        <v>258</v>
      </c>
      <c r="C646" s="11"/>
      <c r="D646" s="11"/>
      <c r="E646" s="11">
        <v>24</v>
      </c>
      <c r="F646" s="11">
        <v>1011.4</v>
      </c>
      <c r="G646" s="11">
        <v>4</v>
      </c>
      <c r="H646" s="11">
        <v>198.9</v>
      </c>
      <c r="I646" s="24">
        <v>49</v>
      </c>
      <c r="J646" s="26">
        <f t="shared" si="565"/>
        <v>28</v>
      </c>
      <c r="K646" s="25"/>
      <c r="L646" s="51">
        <v>1210.3</v>
      </c>
      <c r="M646" s="15">
        <v>34038</v>
      </c>
      <c r="N646" s="50">
        <v>46272.93</v>
      </c>
      <c r="O646" s="103">
        <f>Проценты!$F$6</f>
        <v>0.99000000000564603</v>
      </c>
      <c r="P646" s="105">
        <f>Проценты!$F$7</f>
        <v>9.9999999943534406E-3</v>
      </c>
      <c r="Q646" s="18">
        <f t="shared" si="556"/>
        <v>56004127.18</v>
      </c>
      <c r="R646" s="18">
        <f t="shared" si="557"/>
        <v>40784229.490000002</v>
      </c>
      <c r="S646" s="18">
        <f t="shared" si="558"/>
        <v>411961.91</v>
      </c>
      <c r="T646" s="18">
        <f t="shared" si="559"/>
        <v>14807935.779999999</v>
      </c>
      <c r="U646" s="51">
        <v>0</v>
      </c>
      <c r="V646" s="10">
        <v>45657</v>
      </c>
      <c r="W646" s="11"/>
      <c r="X646" s="11"/>
      <c r="Y646" s="11"/>
      <c r="Z646" s="11"/>
      <c r="AA646" s="11"/>
      <c r="AB646" s="11"/>
      <c r="AC646" s="11"/>
      <c r="AD646" s="11">
        <f t="shared" si="560"/>
        <v>1011.4</v>
      </c>
      <c r="AE646" s="9">
        <f t="shared" si="563"/>
        <v>46800441.399999999</v>
      </c>
      <c r="AF646" s="51">
        <f t="shared" si="561"/>
        <v>198.9</v>
      </c>
      <c r="AG646" s="9">
        <f t="shared" si="564"/>
        <v>9203685.7799999993</v>
      </c>
      <c r="AH646" s="11"/>
      <c r="AI646" s="11"/>
      <c r="AJ646" s="11"/>
      <c r="AK646" s="11"/>
      <c r="AL646" s="11"/>
      <c r="AM646" s="11"/>
      <c r="AN646" s="11"/>
      <c r="AO646" s="11"/>
      <c r="AP646" s="11"/>
      <c r="AQ646" s="11"/>
      <c r="AR646" s="11"/>
      <c r="AS646" s="11"/>
    </row>
    <row r="647" spans="1:45" s="20" customFormat="1" x14ac:dyDescent="0.25">
      <c r="A647" s="11">
        <v>23</v>
      </c>
      <c r="B647" s="12" t="s">
        <v>259</v>
      </c>
      <c r="C647" s="11"/>
      <c r="D647" s="11"/>
      <c r="E647" s="11">
        <v>10</v>
      </c>
      <c r="F647" s="11">
        <v>198.4</v>
      </c>
      <c r="G647" s="11"/>
      <c r="H647" s="11"/>
      <c r="I647" s="24">
        <v>15</v>
      </c>
      <c r="J647" s="26">
        <f t="shared" si="565"/>
        <v>10</v>
      </c>
      <c r="K647" s="25"/>
      <c r="L647" s="51">
        <v>198.4</v>
      </c>
      <c r="M647" s="15">
        <v>34038</v>
      </c>
      <c r="N647" s="50">
        <v>46272.93</v>
      </c>
      <c r="O647" s="103">
        <f>Проценты!$F$6</f>
        <v>0.99000000000564603</v>
      </c>
      <c r="P647" s="105">
        <f>Проценты!$F$7</f>
        <v>9.9999999943534406E-3</v>
      </c>
      <c r="Q647" s="18">
        <f t="shared" si="556"/>
        <v>9180549.3100000005</v>
      </c>
      <c r="R647" s="18">
        <f t="shared" si="557"/>
        <v>6685607.8099999996</v>
      </c>
      <c r="S647" s="18">
        <f t="shared" si="558"/>
        <v>67531.39</v>
      </c>
      <c r="T647" s="18">
        <f t="shared" si="559"/>
        <v>2427410.11</v>
      </c>
      <c r="U647" s="51">
        <v>0</v>
      </c>
      <c r="V647" s="10">
        <v>45657</v>
      </c>
      <c r="W647" s="11"/>
      <c r="X647" s="11"/>
      <c r="Y647" s="11"/>
      <c r="Z647" s="11"/>
      <c r="AA647" s="11"/>
      <c r="AB647" s="11"/>
      <c r="AC647" s="11"/>
      <c r="AD647" s="11">
        <f t="shared" si="560"/>
        <v>198.4</v>
      </c>
      <c r="AE647" s="9">
        <f t="shared" si="563"/>
        <v>9180549.3100000005</v>
      </c>
      <c r="AF647" s="51">
        <f t="shared" si="561"/>
        <v>0</v>
      </c>
      <c r="AG647" s="9">
        <f t="shared" si="564"/>
        <v>0</v>
      </c>
      <c r="AH647" s="11"/>
      <c r="AI647" s="11"/>
      <c r="AJ647" s="11"/>
      <c r="AK647" s="11"/>
      <c r="AL647" s="11"/>
      <c r="AM647" s="11"/>
      <c r="AN647" s="11"/>
      <c r="AO647" s="11"/>
      <c r="AP647" s="11"/>
      <c r="AQ647" s="11"/>
      <c r="AR647" s="11"/>
      <c r="AS647" s="11"/>
    </row>
    <row r="648" spans="1:45" s="20" customFormat="1" x14ac:dyDescent="0.25">
      <c r="A648" s="11">
        <v>24</v>
      </c>
      <c r="B648" s="12" t="s">
        <v>260</v>
      </c>
      <c r="C648" s="11"/>
      <c r="D648" s="11"/>
      <c r="E648" s="11">
        <v>7</v>
      </c>
      <c r="F648" s="11">
        <v>314</v>
      </c>
      <c r="G648" s="11">
        <v>1</v>
      </c>
      <c r="H648" s="11">
        <v>45.2</v>
      </c>
      <c r="I648" s="24">
        <v>19</v>
      </c>
      <c r="J648" s="26">
        <f t="shared" si="565"/>
        <v>8</v>
      </c>
      <c r="K648" s="25"/>
      <c r="L648" s="51">
        <f>F648+H648</f>
        <v>359.2</v>
      </c>
      <c r="M648" s="15">
        <v>34038</v>
      </c>
      <c r="N648" s="50">
        <v>46272.93</v>
      </c>
      <c r="O648" s="103">
        <f>Проценты!$F$6</f>
        <v>0.99000000000564603</v>
      </c>
      <c r="P648" s="105">
        <f>Проценты!$F$7</f>
        <v>9.9999999943534406E-3</v>
      </c>
      <c r="Q648" s="18">
        <f t="shared" si="556"/>
        <v>16621236.460000001</v>
      </c>
      <c r="R648" s="18">
        <f t="shared" si="557"/>
        <v>12104185.1</v>
      </c>
      <c r="S648" s="18">
        <f t="shared" si="558"/>
        <v>122264.5</v>
      </c>
      <c r="T648" s="18">
        <f t="shared" si="559"/>
        <v>4394786.8600000003</v>
      </c>
      <c r="U648" s="51">
        <v>0</v>
      </c>
      <c r="V648" s="10">
        <v>45657</v>
      </c>
      <c r="W648" s="11"/>
      <c r="X648" s="11"/>
      <c r="Y648" s="11"/>
      <c r="Z648" s="11"/>
      <c r="AA648" s="11"/>
      <c r="AB648" s="11"/>
      <c r="AC648" s="11"/>
      <c r="AD648" s="11">
        <f t="shared" si="560"/>
        <v>314</v>
      </c>
      <c r="AE648" s="9">
        <f t="shared" si="563"/>
        <v>14529700.02</v>
      </c>
      <c r="AF648" s="51">
        <f t="shared" si="561"/>
        <v>45.2</v>
      </c>
      <c r="AG648" s="9">
        <f t="shared" si="564"/>
        <v>2091536.44</v>
      </c>
      <c r="AH648" s="11"/>
      <c r="AI648" s="11"/>
      <c r="AJ648" s="11"/>
      <c r="AK648" s="11"/>
      <c r="AL648" s="11"/>
      <c r="AM648" s="11"/>
      <c r="AN648" s="11"/>
      <c r="AO648" s="11"/>
      <c r="AP648" s="11"/>
      <c r="AQ648" s="11"/>
      <c r="AR648" s="11"/>
      <c r="AS648" s="11"/>
    </row>
    <row r="649" spans="1:45" s="20" customFormat="1" x14ac:dyDescent="0.25">
      <c r="A649" s="11">
        <v>25</v>
      </c>
      <c r="B649" s="12" t="s">
        <v>261</v>
      </c>
      <c r="C649" s="11"/>
      <c r="D649" s="11"/>
      <c r="E649" s="11">
        <v>8</v>
      </c>
      <c r="F649" s="11">
        <v>368.2</v>
      </c>
      <c r="G649" s="11">
        <v>1</v>
      </c>
      <c r="H649" s="11">
        <v>54</v>
      </c>
      <c r="I649" s="24">
        <v>23</v>
      </c>
      <c r="J649" s="26">
        <f t="shared" si="565"/>
        <v>9</v>
      </c>
      <c r="K649" s="25"/>
      <c r="L649" s="51">
        <f>F649+H649</f>
        <v>422.2</v>
      </c>
      <c r="M649" s="15">
        <v>34038</v>
      </c>
      <c r="N649" s="50">
        <v>46272.93</v>
      </c>
      <c r="O649" s="103">
        <f>Проценты!$F$6</f>
        <v>0.99000000000564603</v>
      </c>
      <c r="P649" s="105">
        <f>Проценты!$F$7</f>
        <v>9.9999999943534406E-3</v>
      </c>
      <c r="Q649" s="18">
        <f t="shared" si="556"/>
        <v>19536431.050000001</v>
      </c>
      <c r="R649" s="18">
        <f t="shared" si="557"/>
        <v>14227135.16</v>
      </c>
      <c r="S649" s="18">
        <f t="shared" si="558"/>
        <v>143708.44</v>
      </c>
      <c r="T649" s="18">
        <f t="shared" si="559"/>
        <v>5165587.45</v>
      </c>
      <c r="U649" s="51">
        <v>0</v>
      </c>
      <c r="V649" s="10">
        <v>45657</v>
      </c>
      <c r="W649" s="11"/>
      <c r="X649" s="11"/>
      <c r="Y649" s="11"/>
      <c r="Z649" s="11"/>
      <c r="AA649" s="11"/>
      <c r="AB649" s="11"/>
      <c r="AC649" s="11"/>
      <c r="AD649" s="11">
        <f t="shared" si="560"/>
        <v>368.2</v>
      </c>
      <c r="AE649" s="9">
        <f t="shared" si="563"/>
        <v>17037692.829999998</v>
      </c>
      <c r="AF649" s="51">
        <f t="shared" si="561"/>
        <v>54</v>
      </c>
      <c r="AG649" s="9">
        <f t="shared" si="564"/>
        <v>2498738.2200000002</v>
      </c>
      <c r="AH649" s="11"/>
      <c r="AI649" s="11"/>
      <c r="AJ649" s="11"/>
      <c r="AK649" s="11"/>
      <c r="AL649" s="11"/>
      <c r="AM649" s="11"/>
      <c r="AN649" s="11"/>
      <c r="AO649" s="11"/>
      <c r="AP649" s="11"/>
      <c r="AQ649" s="11"/>
      <c r="AR649" s="11"/>
      <c r="AS649" s="11"/>
    </row>
    <row r="650" spans="1:45" s="20" customFormat="1" x14ac:dyDescent="0.25">
      <c r="A650" s="11">
        <v>26</v>
      </c>
      <c r="B650" s="12" t="s">
        <v>262</v>
      </c>
      <c r="C650" s="11"/>
      <c r="D650" s="11"/>
      <c r="E650" s="11">
        <v>34</v>
      </c>
      <c r="F650" s="11">
        <v>618</v>
      </c>
      <c r="G650" s="11">
        <v>5</v>
      </c>
      <c r="H650" s="11">
        <v>125.5</v>
      </c>
      <c r="I650" s="24">
        <v>59</v>
      </c>
      <c r="J650" s="26">
        <f t="shared" si="565"/>
        <v>39</v>
      </c>
      <c r="K650" s="26"/>
      <c r="L650" s="51">
        <v>743.5</v>
      </c>
      <c r="M650" s="15">
        <v>34038</v>
      </c>
      <c r="N650" s="50">
        <v>46272.93</v>
      </c>
      <c r="O650" s="103">
        <f>Проценты!$F$6</f>
        <v>0.99000000000564603</v>
      </c>
      <c r="P650" s="105">
        <f>Проценты!$F$7</f>
        <v>9.9999999943534406E-3</v>
      </c>
      <c r="Q650" s="18">
        <f t="shared" si="556"/>
        <v>34403923.460000001</v>
      </c>
      <c r="R650" s="18">
        <f t="shared" si="557"/>
        <v>25054180.469999999</v>
      </c>
      <c r="S650" s="18">
        <f t="shared" si="558"/>
        <v>253072.53</v>
      </c>
      <c r="T650" s="18">
        <f t="shared" si="559"/>
        <v>9096670.4600000009</v>
      </c>
      <c r="U650" s="51">
        <v>0</v>
      </c>
      <c r="V650" s="10">
        <v>45657</v>
      </c>
      <c r="W650" s="11"/>
      <c r="X650" s="11"/>
      <c r="Y650" s="11"/>
      <c r="Z650" s="11"/>
      <c r="AA650" s="11"/>
      <c r="AB650" s="11"/>
      <c r="AC650" s="11"/>
      <c r="AD650" s="11">
        <f t="shared" si="560"/>
        <v>618</v>
      </c>
      <c r="AE650" s="9">
        <f t="shared" si="563"/>
        <v>28596670.739999998</v>
      </c>
      <c r="AF650" s="51">
        <f t="shared" si="561"/>
        <v>125.5</v>
      </c>
      <c r="AG650" s="9">
        <f t="shared" si="564"/>
        <v>5807252.7199999997</v>
      </c>
      <c r="AH650" s="11"/>
      <c r="AI650" s="11"/>
      <c r="AJ650" s="11"/>
      <c r="AK650" s="11"/>
      <c r="AL650" s="11"/>
      <c r="AM650" s="11"/>
      <c r="AN650" s="11"/>
      <c r="AO650" s="11"/>
      <c r="AP650" s="11"/>
      <c r="AQ650" s="11"/>
      <c r="AR650" s="11"/>
      <c r="AS650" s="11"/>
    </row>
    <row r="651" spans="1:45" s="20" customFormat="1" x14ac:dyDescent="0.25">
      <c r="A651" s="11">
        <v>27</v>
      </c>
      <c r="B651" s="12" t="s">
        <v>263</v>
      </c>
      <c r="C651" s="11"/>
      <c r="D651" s="11"/>
      <c r="E651" s="11">
        <v>6</v>
      </c>
      <c r="F651" s="11">
        <v>206.95</v>
      </c>
      <c r="G651" s="11"/>
      <c r="H651" s="11"/>
      <c r="I651" s="24">
        <v>15</v>
      </c>
      <c r="J651" s="26">
        <v>6</v>
      </c>
      <c r="K651" s="26"/>
      <c r="L651" s="51">
        <v>206.95</v>
      </c>
      <c r="M651" s="15">
        <v>34038</v>
      </c>
      <c r="N651" s="50">
        <v>46272.93</v>
      </c>
      <c r="O651" s="103">
        <f>Проценты!$F$6</f>
        <v>0.99000000000564603</v>
      </c>
      <c r="P651" s="105">
        <f>Проценты!$F$7</f>
        <v>9.9999999943534406E-3</v>
      </c>
      <c r="Q651" s="18">
        <f t="shared" si="556"/>
        <v>9576182.8599999994</v>
      </c>
      <c r="R651" s="18">
        <f t="shared" si="557"/>
        <v>6973722.46</v>
      </c>
      <c r="S651" s="18">
        <f t="shared" si="558"/>
        <v>70441.64</v>
      </c>
      <c r="T651" s="18">
        <f t="shared" si="559"/>
        <v>2532018.7599999998</v>
      </c>
      <c r="U651" s="51">
        <v>0</v>
      </c>
      <c r="V651" s="10">
        <v>45657</v>
      </c>
      <c r="W651" s="11"/>
      <c r="X651" s="11"/>
      <c r="Y651" s="11"/>
      <c r="Z651" s="11"/>
      <c r="AA651" s="11"/>
      <c r="AB651" s="11"/>
      <c r="AC651" s="11"/>
      <c r="AD651" s="11">
        <f t="shared" si="560"/>
        <v>206.95</v>
      </c>
      <c r="AE651" s="9">
        <f t="shared" si="563"/>
        <v>9576182.8599999994</v>
      </c>
      <c r="AF651" s="51">
        <f t="shared" si="561"/>
        <v>0</v>
      </c>
      <c r="AG651" s="9">
        <f t="shared" si="564"/>
        <v>0</v>
      </c>
      <c r="AH651" s="11"/>
      <c r="AI651" s="11"/>
      <c r="AJ651" s="11"/>
      <c r="AK651" s="11"/>
      <c r="AL651" s="11"/>
      <c r="AM651" s="11"/>
      <c r="AN651" s="11"/>
      <c r="AO651" s="11"/>
      <c r="AP651" s="11"/>
      <c r="AQ651" s="11"/>
      <c r="AR651" s="11"/>
      <c r="AS651" s="11"/>
    </row>
    <row r="652" spans="1:45" s="20" customFormat="1" x14ac:dyDescent="0.25">
      <c r="A652" s="11">
        <v>28</v>
      </c>
      <c r="B652" s="12" t="s">
        <v>264</v>
      </c>
      <c r="C652" s="11"/>
      <c r="D652" s="11"/>
      <c r="E652" s="11">
        <v>20</v>
      </c>
      <c r="F652" s="11">
        <v>690.8</v>
      </c>
      <c r="G652" s="11">
        <v>2</v>
      </c>
      <c r="H652" s="11">
        <v>87.7</v>
      </c>
      <c r="I652" s="24">
        <v>43</v>
      </c>
      <c r="J652" s="26">
        <v>22</v>
      </c>
      <c r="K652" s="26"/>
      <c r="L652" s="51">
        <v>778.5</v>
      </c>
      <c r="M652" s="15">
        <v>34038</v>
      </c>
      <c r="N652" s="50">
        <v>46272.93</v>
      </c>
      <c r="O652" s="103">
        <f>Проценты!$F$6</f>
        <v>0.99000000000564603</v>
      </c>
      <c r="P652" s="105">
        <f>Проценты!$F$7</f>
        <v>9.9999999943534406E-3</v>
      </c>
      <c r="Q652" s="18">
        <f t="shared" si="556"/>
        <v>36023476.009999998</v>
      </c>
      <c r="R652" s="18">
        <f t="shared" si="557"/>
        <v>26233597.170000002</v>
      </c>
      <c r="S652" s="18">
        <f t="shared" si="558"/>
        <v>264985.83</v>
      </c>
      <c r="T652" s="18">
        <f t="shared" si="559"/>
        <v>9524893.0099999998</v>
      </c>
      <c r="U652" s="51">
        <v>0</v>
      </c>
      <c r="V652" s="10">
        <v>45657</v>
      </c>
      <c r="W652" s="11"/>
      <c r="X652" s="11"/>
      <c r="Y652" s="11"/>
      <c r="Z652" s="11"/>
      <c r="AA652" s="11"/>
      <c r="AB652" s="11"/>
      <c r="AC652" s="11"/>
      <c r="AD652" s="11">
        <f t="shared" si="560"/>
        <v>690.8</v>
      </c>
      <c r="AE652" s="9">
        <f t="shared" si="563"/>
        <v>31965340.050000001</v>
      </c>
      <c r="AF652" s="51">
        <f t="shared" si="561"/>
        <v>87.7</v>
      </c>
      <c r="AG652" s="9">
        <f t="shared" si="564"/>
        <v>4058135.96</v>
      </c>
      <c r="AH652" s="11"/>
      <c r="AI652" s="11"/>
      <c r="AJ652" s="11"/>
      <c r="AK652" s="11"/>
      <c r="AL652" s="11"/>
      <c r="AM652" s="11"/>
      <c r="AN652" s="11"/>
      <c r="AO652" s="11"/>
      <c r="AP652" s="11"/>
      <c r="AQ652" s="11"/>
      <c r="AR652" s="11"/>
      <c r="AS652" s="11"/>
    </row>
    <row r="653" spans="1:45" s="20" customFormat="1" x14ac:dyDescent="0.25">
      <c r="A653" s="11">
        <v>29</v>
      </c>
      <c r="B653" s="12" t="s">
        <v>265</v>
      </c>
      <c r="C653" s="11"/>
      <c r="D653" s="11"/>
      <c r="E653" s="11">
        <v>12</v>
      </c>
      <c r="F653" s="11">
        <v>152.30000000000001</v>
      </c>
      <c r="G653" s="11">
        <v>12</v>
      </c>
      <c r="H653" s="11">
        <v>173.9</v>
      </c>
      <c r="I653" s="11">
        <v>62</v>
      </c>
      <c r="J653" s="26">
        <v>24</v>
      </c>
      <c r="K653" s="25"/>
      <c r="L653" s="51">
        <v>326.2</v>
      </c>
      <c r="M653" s="15">
        <v>34038</v>
      </c>
      <c r="N653" s="50">
        <v>46272.93</v>
      </c>
      <c r="O653" s="103">
        <f>Проценты!$F$6</f>
        <v>0.99000000000564603</v>
      </c>
      <c r="P653" s="105">
        <f>Проценты!$F$7</f>
        <v>9.9999999943534406E-3</v>
      </c>
      <c r="Q653" s="18">
        <f t="shared" si="556"/>
        <v>15094229.77</v>
      </c>
      <c r="R653" s="18">
        <f t="shared" si="557"/>
        <v>10992163.640000001</v>
      </c>
      <c r="S653" s="18">
        <f t="shared" si="558"/>
        <v>111031.96</v>
      </c>
      <c r="T653" s="18">
        <f t="shared" si="559"/>
        <v>3991034.17</v>
      </c>
      <c r="U653" s="51">
        <v>0</v>
      </c>
      <c r="V653" s="10">
        <v>45657</v>
      </c>
      <c r="W653" s="11"/>
      <c r="X653" s="11"/>
      <c r="Y653" s="11"/>
      <c r="Z653" s="11"/>
      <c r="AA653" s="11"/>
      <c r="AB653" s="11"/>
      <c r="AC653" s="11"/>
      <c r="AD653" s="11">
        <f t="shared" si="560"/>
        <v>152.30000000000001</v>
      </c>
      <c r="AE653" s="9">
        <f t="shared" si="563"/>
        <v>7047367.2400000002</v>
      </c>
      <c r="AF653" s="51">
        <f t="shared" si="561"/>
        <v>173.9</v>
      </c>
      <c r="AG653" s="9">
        <f t="shared" si="564"/>
        <v>8046862.5300000003</v>
      </c>
      <c r="AH653" s="11"/>
      <c r="AI653" s="11"/>
      <c r="AJ653" s="11"/>
      <c r="AK653" s="11"/>
      <c r="AL653" s="11"/>
      <c r="AM653" s="11"/>
      <c r="AN653" s="11"/>
      <c r="AO653" s="11"/>
      <c r="AP653" s="11"/>
      <c r="AQ653" s="11"/>
      <c r="AR653" s="11"/>
      <c r="AS653" s="11"/>
    </row>
    <row r="654" spans="1:45" s="20" customFormat="1" x14ac:dyDescent="0.25">
      <c r="A654" s="11">
        <v>30</v>
      </c>
      <c r="B654" s="12" t="s">
        <v>266</v>
      </c>
      <c r="C654" s="11"/>
      <c r="D654" s="11"/>
      <c r="E654" s="11">
        <v>1</v>
      </c>
      <c r="F654" s="51">
        <v>50.3</v>
      </c>
      <c r="G654" s="11"/>
      <c r="H654" s="11"/>
      <c r="I654" s="24">
        <v>2</v>
      </c>
      <c r="J654" s="11">
        <f t="shared" ref="J654:J659" si="566">E654+G654</f>
        <v>1</v>
      </c>
      <c r="K654" s="25"/>
      <c r="L654" s="79">
        <v>50.3</v>
      </c>
      <c r="M654" s="15">
        <v>34038</v>
      </c>
      <c r="N654" s="50">
        <v>46272.93</v>
      </c>
      <c r="O654" s="103">
        <f>Проценты!$F$6</f>
        <v>0.99000000000564603</v>
      </c>
      <c r="P654" s="105">
        <f>Проценты!$F$7</f>
        <v>9.9999999943534406E-3</v>
      </c>
      <c r="Q654" s="18">
        <f t="shared" si="556"/>
        <v>2327528.38</v>
      </c>
      <c r="R654" s="18">
        <f t="shared" si="557"/>
        <v>1694990.29</v>
      </c>
      <c r="S654" s="18">
        <f t="shared" si="558"/>
        <v>17121.11</v>
      </c>
      <c r="T654" s="18">
        <f t="shared" si="559"/>
        <v>615416.98</v>
      </c>
      <c r="U654" s="51">
        <v>0</v>
      </c>
      <c r="V654" s="10">
        <v>45657</v>
      </c>
      <c r="W654" s="11"/>
      <c r="X654" s="11"/>
      <c r="Y654" s="11"/>
      <c r="Z654" s="11"/>
      <c r="AA654" s="11"/>
      <c r="AB654" s="11"/>
      <c r="AC654" s="11"/>
      <c r="AD654" s="11">
        <f t="shared" si="560"/>
        <v>50.3</v>
      </c>
      <c r="AE654" s="9">
        <f t="shared" si="563"/>
        <v>2327528.38</v>
      </c>
      <c r="AF654" s="51">
        <f t="shared" si="561"/>
        <v>0</v>
      </c>
      <c r="AG654" s="9">
        <f t="shared" si="564"/>
        <v>0</v>
      </c>
      <c r="AH654" s="11"/>
      <c r="AI654" s="11"/>
      <c r="AJ654" s="11"/>
      <c r="AK654" s="11"/>
      <c r="AL654" s="11"/>
      <c r="AM654" s="11"/>
      <c r="AN654" s="11"/>
      <c r="AO654" s="11"/>
      <c r="AP654" s="11"/>
      <c r="AQ654" s="11"/>
      <c r="AR654" s="11"/>
      <c r="AS654" s="11"/>
    </row>
    <row r="655" spans="1:45" s="20" customFormat="1" x14ac:dyDescent="0.25">
      <c r="A655" s="11">
        <v>31</v>
      </c>
      <c r="B655" s="12" t="s">
        <v>267</v>
      </c>
      <c r="C655" s="11"/>
      <c r="D655" s="11"/>
      <c r="E655" s="11">
        <v>1</v>
      </c>
      <c r="F655" s="11">
        <v>41.6</v>
      </c>
      <c r="G655" s="11">
        <v>2</v>
      </c>
      <c r="H655" s="11">
        <v>50.6</v>
      </c>
      <c r="I655" s="24">
        <v>10</v>
      </c>
      <c r="J655" s="11">
        <f t="shared" si="566"/>
        <v>3</v>
      </c>
      <c r="K655" s="25"/>
      <c r="L655" s="79">
        <v>92.2</v>
      </c>
      <c r="M655" s="15">
        <v>34038</v>
      </c>
      <c r="N655" s="50">
        <v>46272.93</v>
      </c>
      <c r="O655" s="103">
        <f>Проценты!$F$6</f>
        <v>0.99000000000564603</v>
      </c>
      <c r="P655" s="105">
        <f>Проценты!$F$7</f>
        <v>9.9999999943534406E-3</v>
      </c>
      <c r="Q655" s="18">
        <f t="shared" si="556"/>
        <v>4266364.1500000004</v>
      </c>
      <c r="R655" s="18">
        <f t="shared" si="557"/>
        <v>3106920.56</v>
      </c>
      <c r="S655" s="18">
        <f t="shared" si="558"/>
        <v>31383.040000000001</v>
      </c>
      <c r="T655" s="18">
        <f t="shared" si="559"/>
        <v>1128060.55</v>
      </c>
      <c r="U655" s="51">
        <v>0</v>
      </c>
      <c r="V655" s="10">
        <v>45657</v>
      </c>
      <c r="W655" s="11"/>
      <c r="X655" s="11"/>
      <c r="Y655" s="11"/>
      <c r="Z655" s="11"/>
      <c r="AA655" s="11"/>
      <c r="AB655" s="11"/>
      <c r="AC655" s="11"/>
      <c r="AD655" s="11">
        <f t="shared" si="560"/>
        <v>41.6</v>
      </c>
      <c r="AE655" s="9">
        <f t="shared" si="563"/>
        <v>1924953.89</v>
      </c>
      <c r="AF655" s="51">
        <f t="shared" si="561"/>
        <v>50.6</v>
      </c>
      <c r="AG655" s="9">
        <f t="shared" si="564"/>
        <v>2341410.2599999998</v>
      </c>
      <c r="AH655" s="11"/>
      <c r="AI655" s="11"/>
      <c r="AJ655" s="11"/>
      <c r="AK655" s="11"/>
      <c r="AL655" s="11"/>
      <c r="AM655" s="11"/>
      <c r="AN655" s="11"/>
      <c r="AO655" s="11"/>
      <c r="AP655" s="11"/>
      <c r="AQ655" s="11"/>
      <c r="AR655" s="11"/>
      <c r="AS655" s="11"/>
    </row>
    <row r="656" spans="1:45" s="20" customFormat="1" x14ac:dyDescent="0.25">
      <c r="A656" s="11">
        <v>32</v>
      </c>
      <c r="B656" s="12" t="s">
        <v>268</v>
      </c>
      <c r="C656" s="11"/>
      <c r="D656" s="11"/>
      <c r="E656" s="11">
        <v>14</v>
      </c>
      <c r="F656" s="11">
        <v>555.4</v>
      </c>
      <c r="G656" s="11">
        <v>2</v>
      </c>
      <c r="H656" s="11">
        <v>71.5</v>
      </c>
      <c r="I656" s="80">
        <v>36</v>
      </c>
      <c r="J656" s="11">
        <f t="shared" si="566"/>
        <v>16</v>
      </c>
      <c r="K656" s="25"/>
      <c r="L656" s="79">
        <v>626.9</v>
      </c>
      <c r="M656" s="15">
        <v>34038</v>
      </c>
      <c r="N656" s="50">
        <v>46272.93</v>
      </c>
      <c r="O656" s="103">
        <f>Проценты!$F$6</f>
        <v>0.99000000000564603</v>
      </c>
      <c r="P656" s="105">
        <f>Проценты!$F$7</f>
        <v>9.9999999943534406E-3</v>
      </c>
      <c r="Q656" s="18">
        <f t="shared" si="556"/>
        <v>29008499.82</v>
      </c>
      <c r="R656" s="18">
        <f t="shared" si="557"/>
        <v>21125037.98</v>
      </c>
      <c r="S656" s="18">
        <f t="shared" si="558"/>
        <v>213384.22</v>
      </c>
      <c r="T656" s="18">
        <f t="shared" si="559"/>
        <v>7670077.6200000001</v>
      </c>
      <c r="U656" s="51">
        <v>0</v>
      </c>
      <c r="V656" s="10">
        <v>45657</v>
      </c>
      <c r="W656" s="11"/>
      <c r="X656" s="11"/>
      <c r="Y656" s="11"/>
      <c r="Z656" s="11"/>
      <c r="AA656" s="11"/>
      <c r="AB656" s="11"/>
      <c r="AC656" s="11"/>
      <c r="AD656" s="11">
        <f t="shared" si="560"/>
        <v>555.4</v>
      </c>
      <c r="AE656" s="9">
        <f t="shared" si="563"/>
        <v>25699985.32</v>
      </c>
      <c r="AF656" s="51">
        <f t="shared" si="561"/>
        <v>71.5</v>
      </c>
      <c r="AG656" s="9">
        <f t="shared" si="564"/>
        <v>3308514.5</v>
      </c>
      <c r="AH656" s="11"/>
      <c r="AI656" s="11"/>
      <c r="AJ656" s="11"/>
      <c r="AK656" s="11"/>
      <c r="AL656" s="11"/>
      <c r="AM656" s="11"/>
      <c r="AN656" s="11"/>
      <c r="AO656" s="11"/>
      <c r="AP656" s="11"/>
      <c r="AQ656" s="11"/>
      <c r="AR656" s="11"/>
      <c r="AS656" s="11"/>
    </row>
    <row r="657" spans="1:46" s="20" customFormat="1" x14ac:dyDescent="0.25">
      <c r="A657" s="11">
        <v>33</v>
      </c>
      <c r="B657" s="12" t="s">
        <v>269</v>
      </c>
      <c r="C657" s="11"/>
      <c r="D657" s="11"/>
      <c r="E657" s="11">
        <v>8</v>
      </c>
      <c r="F657" s="11">
        <v>331</v>
      </c>
      <c r="G657" s="11">
        <v>2</v>
      </c>
      <c r="H657" s="11">
        <v>57.6</v>
      </c>
      <c r="I657" s="24">
        <v>14</v>
      </c>
      <c r="J657" s="11">
        <f t="shared" si="566"/>
        <v>10</v>
      </c>
      <c r="K657" s="25"/>
      <c r="L657" s="79">
        <v>388.6</v>
      </c>
      <c r="M657" s="15">
        <v>34038</v>
      </c>
      <c r="N657" s="50">
        <v>46272.93</v>
      </c>
      <c r="O657" s="103">
        <f>Проценты!$F$6</f>
        <v>0.99000000000564603</v>
      </c>
      <c r="P657" s="105">
        <f>Проценты!$F$7</f>
        <v>9.9999999943534406E-3</v>
      </c>
      <c r="Q657" s="18">
        <f t="shared" si="556"/>
        <v>17981660.600000001</v>
      </c>
      <c r="R657" s="18">
        <f t="shared" si="557"/>
        <v>13094895.130000001</v>
      </c>
      <c r="S657" s="18">
        <f t="shared" si="558"/>
        <v>132271.67000000001</v>
      </c>
      <c r="T657" s="18">
        <f t="shared" si="559"/>
        <v>4754493.8</v>
      </c>
      <c r="U657" s="51">
        <v>0</v>
      </c>
      <c r="V657" s="10">
        <v>45657</v>
      </c>
      <c r="W657" s="11"/>
      <c r="X657" s="11"/>
      <c r="Y657" s="11"/>
      <c r="Z657" s="11"/>
      <c r="AA657" s="11"/>
      <c r="AB657" s="11"/>
      <c r="AC657" s="11"/>
      <c r="AD657" s="11">
        <f t="shared" si="560"/>
        <v>331</v>
      </c>
      <c r="AE657" s="9">
        <f t="shared" si="563"/>
        <v>15316339.83</v>
      </c>
      <c r="AF657" s="51">
        <f t="shared" si="561"/>
        <v>57.6</v>
      </c>
      <c r="AG657" s="9">
        <f t="shared" si="564"/>
        <v>2665320.77</v>
      </c>
      <c r="AH657" s="11"/>
      <c r="AI657" s="11"/>
      <c r="AJ657" s="11"/>
      <c r="AK657" s="11"/>
      <c r="AL657" s="11"/>
      <c r="AM657" s="11"/>
      <c r="AN657" s="11"/>
      <c r="AO657" s="11"/>
      <c r="AP657" s="11"/>
      <c r="AQ657" s="11"/>
      <c r="AR657" s="11"/>
      <c r="AS657" s="11"/>
    </row>
    <row r="658" spans="1:46" s="20" customFormat="1" x14ac:dyDescent="0.25">
      <c r="A658" s="11">
        <v>34</v>
      </c>
      <c r="B658" s="12" t="s">
        <v>270</v>
      </c>
      <c r="C658" s="11"/>
      <c r="D658" s="11"/>
      <c r="E658" s="11">
        <v>16</v>
      </c>
      <c r="F658" s="11">
        <v>620.70000000000005</v>
      </c>
      <c r="G658" s="11"/>
      <c r="H658" s="11">
        <v>0</v>
      </c>
      <c r="I658" s="24">
        <v>40</v>
      </c>
      <c r="J658" s="11">
        <f t="shared" si="566"/>
        <v>16</v>
      </c>
      <c r="K658" s="25"/>
      <c r="L658" s="79">
        <v>620.70000000000005</v>
      </c>
      <c r="M658" s="15">
        <v>34038</v>
      </c>
      <c r="N658" s="50">
        <v>46272.93</v>
      </c>
      <c r="O658" s="103">
        <f>Проценты!$F$6</f>
        <v>0.99000000000564603</v>
      </c>
      <c r="P658" s="105">
        <f>Проценты!$F$7</f>
        <v>9.9999999943534406E-3</v>
      </c>
      <c r="Q658" s="18">
        <f t="shared" si="556"/>
        <v>28721607.649999999</v>
      </c>
      <c r="R658" s="18">
        <f t="shared" si="557"/>
        <v>20916112.73</v>
      </c>
      <c r="S658" s="18">
        <f t="shared" si="558"/>
        <v>211273.87</v>
      </c>
      <c r="T658" s="18">
        <f t="shared" si="559"/>
        <v>7594221.0499999998</v>
      </c>
      <c r="U658" s="51">
        <v>0</v>
      </c>
      <c r="V658" s="10">
        <v>45657</v>
      </c>
      <c r="W658" s="11"/>
      <c r="X658" s="11"/>
      <c r="Y658" s="11"/>
      <c r="Z658" s="11"/>
      <c r="AA658" s="11"/>
      <c r="AB658" s="11"/>
      <c r="AC658" s="11"/>
      <c r="AD658" s="11">
        <f t="shared" si="560"/>
        <v>620.70000000000005</v>
      </c>
      <c r="AE658" s="9">
        <f t="shared" si="563"/>
        <v>28721607.649999999</v>
      </c>
      <c r="AF658" s="51">
        <f t="shared" si="561"/>
        <v>0</v>
      </c>
      <c r="AG658" s="9">
        <f t="shared" si="564"/>
        <v>0</v>
      </c>
      <c r="AH658" s="11"/>
      <c r="AI658" s="11"/>
      <c r="AJ658" s="11"/>
      <c r="AK658" s="11"/>
      <c r="AL658" s="11"/>
      <c r="AM658" s="11"/>
      <c r="AN658" s="11"/>
      <c r="AO658" s="11"/>
      <c r="AP658" s="11"/>
      <c r="AQ658" s="11"/>
      <c r="AR658" s="11"/>
      <c r="AS658" s="11"/>
    </row>
    <row r="659" spans="1:46" s="20" customFormat="1" x14ac:dyDescent="0.25">
      <c r="A659" s="11">
        <v>35</v>
      </c>
      <c r="B659" s="12" t="s">
        <v>271</v>
      </c>
      <c r="C659" s="11"/>
      <c r="D659" s="11"/>
      <c r="E659" s="11">
        <v>15</v>
      </c>
      <c r="F659" s="11">
        <v>570.1</v>
      </c>
      <c r="G659" s="11">
        <v>1</v>
      </c>
      <c r="H659" s="11">
        <v>41.6</v>
      </c>
      <c r="I659" s="24">
        <v>29</v>
      </c>
      <c r="J659" s="11">
        <f t="shared" si="566"/>
        <v>16</v>
      </c>
      <c r="K659" s="25"/>
      <c r="L659" s="79">
        <v>611.70000000000005</v>
      </c>
      <c r="M659" s="15">
        <v>34038</v>
      </c>
      <c r="N659" s="50">
        <v>46272.93</v>
      </c>
      <c r="O659" s="103">
        <f>Проценты!$F$6</f>
        <v>0.99000000000564603</v>
      </c>
      <c r="P659" s="105">
        <f>Проценты!$F$7</f>
        <v>9.9999999943534406E-3</v>
      </c>
      <c r="Q659" s="18">
        <f t="shared" si="556"/>
        <v>28305151.280000001</v>
      </c>
      <c r="R659" s="18">
        <f t="shared" si="557"/>
        <v>20612834.149999999</v>
      </c>
      <c r="S659" s="18">
        <f t="shared" si="558"/>
        <v>208210.45</v>
      </c>
      <c r="T659" s="18">
        <f t="shared" si="559"/>
        <v>7484106.6799999997</v>
      </c>
      <c r="U659" s="51">
        <v>0</v>
      </c>
      <c r="V659" s="10">
        <v>45657</v>
      </c>
      <c r="W659" s="11"/>
      <c r="X659" s="11"/>
      <c r="Y659" s="11"/>
      <c r="Z659" s="11"/>
      <c r="AA659" s="11"/>
      <c r="AB659" s="11"/>
      <c r="AC659" s="11"/>
      <c r="AD659" s="11">
        <f t="shared" si="560"/>
        <v>570.1</v>
      </c>
      <c r="AE659" s="9">
        <f t="shared" si="563"/>
        <v>26380197.390000001</v>
      </c>
      <c r="AF659" s="51">
        <f t="shared" si="561"/>
        <v>41.6</v>
      </c>
      <c r="AG659" s="9">
        <f t="shared" si="564"/>
        <v>1924953.89</v>
      </c>
      <c r="AH659" s="11"/>
      <c r="AI659" s="11"/>
      <c r="AJ659" s="11"/>
      <c r="AK659" s="11"/>
      <c r="AL659" s="11"/>
      <c r="AM659" s="11"/>
      <c r="AN659" s="11"/>
      <c r="AO659" s="11"/>
      <c r="AP659" s="11"/>
      <c r="AQ659" s="11"/>
      <c r="AR659" s="11"/>
      <c r="AS659" s="11"/>
    </row>
    <row r="660" spans="1:46" ht="31.5" x14ac:dyDescent="0.25">
      <c r="A660" s="37"/>
      <c r="B660" s="68" t="s">
        <v>337</v>
      </c>
      <c r="C660" s="122"/>
      <c r="D660" s="122"/>
      <c r="E660" s="122">
        <f t="shared" ref="E660:L660" si="567">SUM(E663:E674)</f>
        <v>176</v>
      </c>
      <c r="F660" s="122">
        <f t="shared" si="567"/>
        <v>5245.6</v>
      </c>
      <c r="G660" s="122">
        <f t="shared" si="567"/>
        <v>27</v>
      </c>
      <c r="H660" s="50">
        <f t="shared" si="567"/>
        <v>1120.0999999999999</v>
      </c>
      <c r="I660" s="43">
        <f t="shared" si="567"/>
        <v>520</v>
      </c>
      <c r="J660" s="122">
        <f t="shared" si="567"/>
        <v>203</v>
      </c>
      <c r="K660" s="122">
        <f t="shared" si="567"/>
        <v>0</v>
      </c>
      <c r="L660" s="9">
        <f t="shared" si="567"/>
        <v>6365.7</v>
      </c>
      <c r="M660" s="37"/>
      <c r="N660" s="50"/>
      <c r="O660" s="128"/>
      <c r="P660" s="128"/>
      <c r="Q660" s="9">
        <f>SUM(Q663:Q674)</f>
        <v>294559590.50999999</v>
      </c>
      <c r="R660" s="9">
        <f>SUM(R663:R674)</f>
        <v>214508939.62</v>
      </c>
      <c r="S660" s="9">
        <f>SUM(S663:S674)</f>
        <v>2166756.98</v>
      </c>
      <c r="T660" s="9">
        <f>SUM(T663:T674)</f>
        <v>77883893.909999996</v>
      </c>
      <c r="U660" s="50">
        <f>SUM(U663:U674)</f>
        <v>0</v>
      </c>
      <c r="V660" s="37"/>
      <c r="W660" s="122"/>
      <c r="X660" s="122"/>
      <c r="Y660" s="122"/>
      <c r="Z660" s="122"/>
      <c r="AA660" s="122"/>
      <c r="AB660" s="122"/>
      <c r="AC660" s="122"/>
      <c r="AD660" s="50">
        <f t="shared" ref="AD660:AP660" si="568">SUM(AD663:AD674)</f>
        <v>5245.6</v>
      </c>
      <c r="AE660" s="9">
        <f t="shared" si="568"/>
        <v>242729281.62</v>
      </c>
      <c r="AF660" s="50">
        <f t="shared" si="568"/>
        <v>1120.0999999999999</v>
      </c>
      <c r="AG660" s="9">
        <f t="shared" si="568"/>
        <v>51830308.890000001</v>
      </c>
      <c r="AH660" s="50">
        <f t="shared" si="568"/>
        <v>0</v>
      </c>
      <c r="AI660" s="50">
        <f t="shared" si="568"/>
        <v>0</v>
      </c>
      <c r="AJ660" s="50">
        <f t="shared" si="568"/>
        <v>0</v>
      </c>
      <c r="AK660" s="50">
        <f t="shared" si="568"/>
        <v>0</v>
      </c>
      <c r="AL660" s="50">
        <f t="shared" si="568"/>
        <v>0</v>
      </c>
      <c r="AM660" s="50">
        <f t="shared" si="568"/>
        <v>0</v>
      </c>
      <c r="AN660" s="50">
        <f t="shared" si="568"/>
        <v>0</v>
      </c>
      <c r="AO660" s="50">
        <f t="shared" si="568"/>
        <v>0</v>
      </c>
      <c r="AP660" s="50">
        <f t="shared" si="568"/>
        <v>0</v>
      </c>
      <c r="AQ660" s="122"/>
      <c r="AR660" s="122"/>
      <c r="AS660" s="122"/>
      <c r="AT660" s="3"/>
    </row>
    <row r="661" spans="1:46" x14ac:dyDescent="0.25">
      <c r="A661" s="37"/>
      <c r="B661" s="68" t="s">
        <v>336</v>
      </c>
      <c r="C661" s="122"/>
      <c r="D661" s="122"/>
      <c r="E661" s="122"/>
      <c r="F661" s="122"/>
      <c r="G661" s="122"/>
      <c r="H661" s="50"/>
      <c r="I661" s="43"/>
      <c r="J661" s="122"/>
      <c r="K661" s="122"/>
      <c r="L661" s="9"/>
      <c r="M661" s="37"/>
      <c r="N661" s="50"/>
      <c r="O661" s="128"/>
      <c r="P661" s="128"/>
      <c r="Q661" s="9">
        <f>R661+S661+T661+U661</f>
        <v>294559590.50999999</v>
      </c>
      <c r="R661" s="9">
        <f>R660</f>
        <v>214508939.62</v>
      </c>
      <c r="S661" s="9">
        <f>S660</f>
        <v>2166756.98</v>
      </c>
      <c r="T661" s="9">
        <v>77883893.909999996</v>
      </c>
      <c r="U661" s="50">
        <v>0</v>
      </c>
      <c r="V661" s="37"/>
      <c r="W661" s="122"/>
      <c r="X661" s="122"/>
      <c r="Y661" s="122"/>
      <c r="Z661" s="122"/>
      <c r="AA661" s="122"/>
      <c r="AB661" s="122"/>
      <c r="AC661" s="122"/>
      <c r="AD661" s="50"/>
      <c r="AE661" s="9"/>
      <c r="AF661" s="50"/>
      <c r="AG661" s="9"/>
      <c r="AH661" s="50"/>
      <c r="AI661" s="50"/>
      <c r="AJ661" s="50"/>
      <c r="AK661" s="50"/>
      <c r="AL661" s="50"/>
      <c r="AM661" s="50"/>
      <c r="AN661" s="50"/>
      <c r="AO661" s="50"/>
      <c r="AP661" s="50"/>
      <c r="AQ661" s="122"/>
      <c r="AR661" s="122"/>
      <c r="AS661" s="122"/>
      <c r="AT661" s="3"/>
    </row>
    <row r="662" spans="1:46" x14ac:dyDescent="0.25">
      <c r="A662" s="37"/>
      <c r="B662" s="68" t="s">
        <v>338</v>
      </c>
      <c r="C662" s="122"/>
      <c r="D662" s="122"/>
      <c r="E662" s="122"/>
      <c r="F662" s="122"/>
      <c r="G662" s="122"/>
      <c r="H662" s="50"/>
      <c r="I662" s="43"/>
      <c r="J662" s="122"/>
      <c r="K662" s="122"/>
      <c r="L662" s="9"/>
      <c r="M662" s="37"/>
      <c r="N662" s="50"/>
      <c r="O662" s="128"/>
      <c r="P662" s="128"/>
      <c r="Q662" s="9">
        <f>R662+S662+T662+U662</f>
        <v>0</v>
      </c>
      <c r="R662" s="9">
        <v>0</v>
      </c>
      <c r="S662" s="9">
        <v>0</v>
      </c>
      <c r="T662" s="9">
        <v>0</v>
      </c>
      <c r="U662" s="50">
        <v>0</v>
      </c>
      <c r="V662" s="37"/>
      <c r="W662" s="122"/>
      <c r="X662" s="122"/>
      <c r="Y662" s="122"/>
      <c r="Z662" s="122"/>
      <c r="AA662" s="122"/>
      <c r="AB662" s="122"/>
      <c r="AC662" s="122"/>
      <c r="AD662" s="50"/>
      <c r="AE662" s="9"/>
      <c r="AF662" s="50"/>
      <c r="AG662" s="9"/>
      <c r="AH662" s="50"/>
      <c r="AI662" s="50"/>
      <c r="AJ662" s="50"/>
      <c r="AK662" s="50"/>
      <c r="AL662" s="50"/>
      <c r="AM662" s="50"/>
      <c r="AN662" s="50"/>
      <c r="AO662" s="50"/>
      <c r="AP662" s="50"/>
      <c r="AQ662" s="122"/>
      <c r="AR662" s="122"/>
      <c r="AS662" s="122"/>
      <c r="AT662" s="3"/>
    </row>
    <row r="663" spans="1:46" x14ac:dyDescent="0.25">
      <c r="A663" s="122">
        <v>1</v>
      </c>
      <c r="B663" s="5" t="s">
        <v>288</v>
      </c>
      <c r="C663" s="122"/>
      <c r="D663" s="122"/>
      <c r="E663" s="122">
        <v>1</v>
      </c>
      <c r="F663" s="122">
        <v>14.9</v>
      </c>
      <c r="G663" s="122">
        <v>4</v>
      </c>
      <c r="H663" s="122">
        <v>165.1</v>
      </c>
      <c r="I663" s="35">
        <v>18</v>
      </c>
      <c r="J663" s="122">
        <f t="shared" ref="J663:J674" si="569">E663+G663</f>
        <v>5</v>
      </c>
      <c r="K663" s="37"/>
      <c r="L663" s="36">
        <v>180</v>
      </c>
      <c r="M663" s="15">
        <v>34038</v>
      </c>
      <c r="N663" s="50">
        <v>46272.93</v>
      </c>
      <c r="O663" s="104">
        <f>Проценты!$G$6</f>
        <v>0.98999999999697297</v>
      </c>
      <c r="P663" s="104">
        <f>Проценты!$G$7</f>
        <v>1.0000000003027301E-2</v>
      </c>
      <c r="Q663" s="18">
        <f t="shared" ref="Q663:Q674" si="570">L663*N663</f>
        <v>8329127.4000000004</v>
      </c>
      <c r="R663" s="18">
        <f t="shared" ref="R663:R674" si="571">IF(N663&lt;M663,(L663*M663*O663)*N663/M663,L663*M663*O663)</f>
        <v>6065571.5999999996</v>
      </c>
      <c r="S663" s="18">
        <f t="shared" ref="S663:S674" si="572">IF(N663&lt;M663,(L663*M663*P663)*N663/M663,L663*M663*P663)</f>
        <v>61268.4</v>
      </c>
      <c r="T663" s="18">
        <f t="shared" ref="T663:T674" si="573">Q663-R663-S663-U663</f>
        <v>2202287.4</v>
      </c>
      <c r="U663" s="51">
        <v>0</v>
      </c>
      <c r="V663" s="10">
        <v>46022</v>
      </c>
      <c r="W663" s="122"/>
      <c r="X663" s="122"/>
      <c r="Y663" s="122"/>
      <c r="Z663" s="122"/>
      <c r="AA663" s="122"/>
      <c r="AB663" s="122"/>
      <c r="AC663" s="122"/>
      <c r="AD663" s="122">
        <f t="shared" ref="AD663:AD674" si="574">F663</f>
        <v>14.9</v>
      </c>
      <c r="AE663" s="9">
        <f t="shared" si="563"/>
        <v>689466.66</v>
      </c>
      <c r="AF663" s="122">
        <f t="shared" ref="AF663:AF674" si="575">H663</f>
        <v>165.1</v>
      </c>
      <c r="AG663" s="9">
        <f t="shared" si="564"/>
        <v>7639660.7400000002</v>
      </c>
      <c r="AH663" s="122"/>
      <c r="AI663" s="122"/>
      <c r="AJ663" s="122"/>
      <c r="AK663" s="122"/>
      <c r="AL663" s="122"/>
      <c r="AM663" s="122"/>
      <c r="AN663" s="122"/>
      <c r="AO663" s="122"/>
      <c r="AP663" s="122"/>
      <c r="AQ663" s="122"/>
      <c r="AR663" s="122"/>
      <c r="AS663" s="122"/>
      <c r="AT663" s="3"/>
    </row>
    <row r="664" spans="1:46" x14ac:dyDescent="0.25">
      <c r="A664" s="122">
        <v>2</v>
      </c>
      <c r="B664" s="5" t="s">
        <v>289</v>
      </c>
      <c r="C664" s="122"/>
      <c r="D664" s="122"/>
      <c r="E664" s="122">
        <v>12</v>
      </c>
      <c r="F664" s="122">
        <v>252.9</v>
      </c>
      <c r="G664" s="122">
        <v>7</v>
      </c>
      <c r="H664" s="122">
        <v>455.3</v>
      </c>
      <c r="I664" s="35">
        <v>86</v>
      </c>
      <c r="J664" s="122">
        <v>19</v>
      </c>
      <c r="K664" s="37"/>
      <c r="L664" s="36">
        <v>708.2</v>
      </c>
      <c r="M664" s="15">
        <v>34038</v>
      </c>
      <c r="N664" s="50">
        <v>46272.93</v>
      </c>
      <c r="O664" s="104">
        <f>Проценты!$G$6</f>
        <v>0.98999999999697297</v>
      </c>
      <c r="P664" s="104">
        <f>Проценты!$G$7</f>
        <v>1.0000000003027301E-2</v>
      </c>
      <c r="Q664" s="18">
        <f t="shared" si="570"/>
        <v>32770489.030000001</v>
      </c>
      <c r="R664" s="18">
        <f t="shared" si="571"/>
        <v>23864654.48</v>
      </c>
      <c r="S664" s="18">
        <f t="shared" si="572"/>
        <v>241057.12</v>
      </c>
      <c r="T664" s="18">
        <f t="shared" si="573"/>
        <v>8664777.4299999997</v>
      </c>
      <c r="U664" s="51">
        <v>0</v>
      </c>
      <c r="V664" s="10">
        <v>46022</v>
      </c>
      <c r="W664" s="122"/>
      <c r="X664" s="122"/>
      <c r="Y664" s="122"/>
      <c r="Z664" s="122"/>
      <c r="AA664" s="122"/>
      <c r="AB664" s="122"/>
      <c r="AC664" s="122"/>
      <c r="AD664" s="122">
        <f t="shared" si="574"/>
        <v>252.9</v>
      </c>
      <c r="AE664" s="9">
        <f t="shared" si="563"/>
        <v>11702424</v>
      </c>
      <c r="AF664" s="122">
        <f t="shared" si="575"/>
        <v>455.3</v>
      </c>
      <c r="AG664" s="9">
        <f t="shared" si="564"/>
        <v>21068065.030000001</v>
      </c>
      <c r="AH664" s="122"/>
      <c r="AI664" s="122"/>
      <c r="AJ664" s="122"/>
      <c r="AK664" s="122"/>
      <c r="AL664" s="122"/>
      <c r="AM664" s="122"/>
      <c r="AN664" s="122"/>
      <c r="AO664" s="122"/>
      <c r="AP664" s="122"/>
      <c r="AQ664" s="122"/>
      <c r="AR664" s="122"/>
      <c r="AS664" s="122"/>
      <c r="AT664" s="3"/>
    </row>
    <row r="665" spans="1:46" x14ac:dyDescent="0.25">
      <c r="A665" s="122">
        <v>3</v>
      </c>
      <c r="B665" s="5" t="s">
        <v>290</v>
      </c>
      <c r="C665" s="122"/>
      <c r="D665" s="122"/>
      <c r="E665" s="122">
        <v>8</v>
      </c>
      <c r="F665" s="122">
        <v>428.4</v>
      </c>
      <c r="G665" s="122">
        <v>7</v>
      </c>
      <c r="H665" s="122">
        <v>222.4</v>
      </c>
      <c r="I665" s="35">
        <v>46</v>
      </c>
      <c r="J665" s="122">
        <f t="shared" si="569"/>
        <v>15</v>
      </c>
      <c r="K665" s="37"/>
      <c r="L665" s="36">
        <v>650.79999999999995</v>
      </c>
      <c r="M665" s="15">
        <v>34038</v>
      </c>
      <c r="N665" s="50">
        <v>46272.93</v>
      </c>
      <c r="O665" s="104">
        <f>Проценты!$G$6</f>
        <v>0.98999999999697297</v>
      </c>
      <c r="P665" s="104">
        <f>Проценты!$G$7</f>
        <v>1.0000000003027301E-2</v>
      </c>
      <c r="Q665" s="18">
        <f t="shared" si="570"/>
        <v>30114422.84</v>
      </c>
      <c r="R665" s="18">
        <f t="shared" si="571"/>
        <v>21930411.100000001</v>
      </c>
      <c r="S665" s="18">
        <f t="shared" si="572"/>
        <v>221519.3</v>
      </c>
      <c r="T665" s="18">
        <f t="shared" si="573"/>
        <v>7962492.4400000004</v>
      </c>
      <c r="U665" s="51">
        <v>0</v>
      </c>
      <c r="V665" s="10">
        <v>46022</v>
      </c>
      <c r="W665" s="122"/>
      <c r="X665" s="122"/>
      <c r="Y665" s="122"/>
      <c r="Z665" s="122"/>
      <c r="AA665" s="122"/>
      <c r="AB665" s="122"/>
      <c r="AC665" s="122"/>
      <c r="AD665" s="122">
        <f t="shared" si="574"/>
        <v>428.4</v>
      </c>
      <c r="AE665" s="9">
        <f t="shared" si="563"/>
        <v>19823323.210000001</v>
      </c>
      <c r="AF665" s="122">
        <f t="shared" si="575"/>
        <v>222.4</v>
      </c>
      <c r="AG665" s="9">
        <f t="shared" si="564"/>
        <v>10291099.630000001</v>
      </c>
      <c r="AH665" s="122"/>
      <c r="AI665" s="122"/>
      <c r="AJ665" s="122"/>
      <c r="AK665" s="122"/>
      <c r="AL665" s="122"/>
      <c r="AM665" s="122"/>
      <c r="AN665" s="122"/>
      <c r="AO665" s="122"/>
      <c r="AP665" s="122"/>
      <c r="AQ665" s="122"/>
      <c r="AR665" s="122"/>
      <c r="AS665" s="122"/>
      <c r="AT665" s="3"/>
    </row>
    <row r="666" spans="1:46" x14ac:dyDescent="0.25">
      <c r="A666" s="122">
        <v>4</v>
      </c>
      <c r="B666" s="5" t="s">
        <v>291</v>
      </c>
      <c r="C666" s="122"/>
      <c r="D666" s="122" t="s">
        <v>112</v>
      </c>
      <c r="E666" s="122">
        <v>6</v>
      </c>
      <c r="F666" s="122">
        <v>154.19999999999999</v>
      </c>
      <c r="G666" s="122"/>
      <c r="H666" s="122"/>
      <c r="I666" s="35">
        <v>7</v>
      </c>
      <c r="J666" s="122">
        <f t="shared" si="569"/>
        <v>6</v>
      </c>
      <c r="K666" s="37"/>
      <c r="L666" s="36">
        <v>154.19999999999999</v>
      </c>
      <c r="M666" s="15">
        <v>34038</v>
      </c>
      <c r="N666" s="50">
        <v>46272.93</v>
      </c>
      <c r="O666" s="104">
        <f>Проценты!$G$6</f>
        <v>0.98999999999697297</v>
      </c>
      <c r="P666" s="104">
        <f>Проценты!$G$7</f>
        <v>1.0000000003027301E-2</v>
      </c>
      <c r="Q666" s="18">
        <f t="shared" si="570"/>
        <v>7135285.8099999996</v>
      </c>
      <c r="R666" s="18">
        <f t="shared" si="571"/>
        <v>5196173</v>
      </c>
      <c r="S666" s="18">
        <f t="shared" si="572"/>
        <v>52486.6</v>
      </c>
      <c r="T666" s="18">
        <f t="shared" si="573"/>
        <v>1886626.21</v>
      </c>
      <c r="U666" s="51">
        <v>0</v>
      </c>
      <c r="V666" s="10">
        <v>46022</v>
      </c>
      <c r="W666" s="122"/>
      <c r="X666" s="122"/>
      <c r="Y666" s="122"/>
      <c r="Z666" s="122"/>
      <c r="AA666" s="122"/>
      <c r="AB666" s="122"/>
      <c r="AC666" s="122"/>
      <c r="AD666" s="122">
        <f t="shared" si="574"/>
        <v>154.19999999999999</v>
      </c>
      <c r="AE666" s="9">
        <f t="shared" si="563"/>
        <v>7135285.8099999996</v>
      </c>
      <c r="AF666" s="122">
        <f t="shared" si="575"/>
        <v>0</v>
      </c>
      <c r="AG666" s="9">
        <f t="shared" si="564"/>
        <v>0</v>
      </c>
      <c r="AH666" s="122"/>
      <c r="AI666" s="122"/>
      <c r="AJ666" s="122"/>
      <c r="AK666" s="122"/>
      <c r="AL666" s="122"/>
      <c r="AM666" s="122"/>
      <c r="AN666" s="122"/>
      <c r="AO666" s="122"/>
      <c r="AP666" s="122"/>
      <c r="AQ666" s="122"/>
      <c r="AR666" s="122"/>
      <c r="AS666" s="122"/>
      <c r="AT666" s="3"/>
    </row>
    <row r="667" spans="1:46" x14ac:dyDescent="0.25">
      <c r="A667" s="122">
        <v>5</v>
      </c>
      <c r="B667" s="5" t="s">
        <v>292</v>
      </c>
      <c r="C667" s="122"/>
      <c r="D667" s="122"/>
      <c r="E667" s="122">
        <v>10</v>
      </c>
      <c r="F667" s="122">
        <v>371.2</v>
      </c>
      <c r="G667" s="122"/>
      <c r="H667" s="122"/>
      <c r="I667" s="35">
        <v>43</v>
      </c>
      <c r="J667" s="122">
        <f t="shared" si="569"/>
        <v>10</v>
      </c>
      <c r="K667" s="37"/>
      <c r="L667" s="36">
        <v>371.2</v>
      </c>
      <c r="M667" s="15">
        <v>34038</v>
      </c>
      <c r="N667" s="50">
        <v>46272.93</v>
      </c>
      <c r="O667" s="104">
        <f>Проценты!$G$6</f>
        <v>0.98999999999697297</v>
      </c>
      <c r="P667" s="104">
        <f>Проценты!$G$7</f>
        <v>1.0000000003027301E-2</v>
      </c>
      <c r="Q667" s="18">
        <f t="shared" si="570"/>
        <v>17176511.620000001</v>
      </c>
      <c r="R667" s="18">
        <f t="shared" si="571"/>
        <v>12508556.539999999</v>
      </c>
      <c r="S667" s="18">
        <f t="shared" si="572"/>
        <v>126349.06</v>
      </c>
      <c r="T667" s="18">
        <f t="shared" si="573"/>
        <v>4541606.0199999996</v>
      </c>
      <c r="U667" s="51">
        <v>0</v>
      </c>
      <c r="V667" s="10">
        <v>46022</v>
      </c>
      <c r="W667" s="122"/>
      <c r="X667" s="122"/>
      <c r="Y667" s="122"/>
      <c r="Z667" s="122"/>
      <c r="AA667" s="122"/>
      <c r="AB667" s="122"/>
      <c r="AC667" s="122"/>
      <c r="AD667" s="122">
        <f t="shared" si="574"/>
        <v>371.2</v>
      </c>
      <c r="AE667" s="9">
        <f t="shared" si="563"/>
        <v>17176511.620000001</v>
      </c>
      <c r="AF667" s="122">
        <f t="shared" si="575"/>
        <v>0</v>
      </c>
      <c r="AG667" s="9">
        <f t="shared" si="564"/>
        <v>0</v>
      </c>
      <c r="AH667" s="122"/>
      <c r="AI667" s="122"/>
      <c r="AJ667" s="122"/>
      <c r="AK667" s="122"/>
      <c r="AL667" s="122"/>
      <c r="AM667" s="122"/>
      <c r="AN667" s="122"/>
      <c r="AO667" s="122"/>
      <c r="AP667" s="122"/>
      <c r="AQ667" s="122"/>
      <c r="AR667" s="122"/>
      <c r="AS667" s="122"/>
      <c r="AT667" s="3"/>
    </row>
    <row r="668" spans="1:46" x14ac:dyDescent="0.25">
      <c r="A668" s="122">
        <v>6</v>
      </c>
      <c r="B668" s="5" t="s">
        <v>293</v>
      </c>
      <c r="C668" s="122"/>
      <c r="D668" s="122"/>
      <c r="E668" s="122">
        <v>7</v>
      </c>
      <c r="F668" s="122">
        <v>355.8</v>
      </c>
      <c r="G668" s="122">
        <v>1</v>
      </c>
      <c r="H668" s="122">
        <v>42.4</v>
      </c>
      <c r="I668" s="35">
        <v>24</v>
      </c>
      <c r="J668" s="122">
        <f t="shared" si="569"/>
        <v>8</v>
      </c>
      <c r="K668" s="37"/>
      <c r="L668" s="36">
        <v>398.2</v>
      </c>
      <c r="M668" s="15">
        <v>34038</v>
      </c>
      <c r="N668" s="50">
        <v>46272.93</v>
      </c>
      <c r="O668" s="104">
        <f>Проценты!$G$6</f>
        <v>0.98999999999697297</v>
      </c>
      <c r="P668" s="104">
        <f>Проценты!$G$7</f>
        <v>1.0000000003027301E-2</v>
      </c>
      <c r="Q668" s="18">
        <f t="shared" si="570"/>
        <v>18425880.73</v>
      </c>
      <c r="R668" s="18">
        <f t="shared" si="571"/>
        <v>13418392.279999999</v>
      </c>
      <c r="S668" s="18">
        <f t="shared" si="572"/>
        <v>135539.32</v>
      </c>
      <c r="T668" s="18">
        <f t="shared" si="573"/>
        <v>4871949.13</v>
      </c>
      <c r="U668" s="51">
        <v>0</v>
      </c>
      <c r="V668" s="10">
        <v>46022</v>
      </c>
      <c r="W668" s="122"/>
      <c r="X668" s="122"/>
      <c r="Y668" s="122"/>
      <c r="Z668" s="122"/>
      <c r="AA668" s="122"/>
      <c r="AB668" s="122"/>
      <c r="AC668" s="122"/>
      <c r="AD668" s="122">
        <f t="shared" si="574"/>
        <v>355.8</v>
      </c>
      <c r="AE668" s="9">
        <f t="shared" si="563"/>
        <v>16463908.5</v>
      </c>
      <c r="AF668" s="122">
        <f t="shared" si="575"/>
        <v>42.4</v>
      </c>
      <c r="AG668" s="9">
        <f t="shared" si="564"/>
        <v>1961972.23</v>
      </c>
      <c r="AH668" s="122"/>
      <c r="AI668" s="122"/>
      <c r="AJ668" s="122"/>
      <c r="AK668" s="122"/>
      <c r="AL668" s="122"/>
      <c r="AM668" s="122"/>
      <c r="AN668" s="122"/>
      <c r="AO668" s="122"/>
      <c r="AP668" s="122"/>
      <c r="AQ668" s="122"/>
      <c r="AR668" s="122"/>
      <c r="AS668" s="122"/>
      <c r="AT668" s="3"/>
    </row>
    <row r="669" spans="1:46" x14ac:dyDescent="0.25">
      <c r="A669" s="122">
        <v>7</v>
      </c>
      <c r="B669" s="5" t="s">
        <v>294</v>
      </c>
      <c r="C669" s="122"/>
      <c r="D669" s="122"/>
      <c r="E669" s="122">
        <v>19</v>
      </c>
      <c r="F669" s="122">
        <v>781.1</v>
      </c>
      <c r="G669" s="122">
        <v>2</v>
      </c>
      <c r="H669" s="122">
        <v>149.30000000000001</v>
      </c>
      <c r="I669" s="35">
        <v>40</v>
      </c>
      <c r="J669" s="122">
        <f t="shared" si="569"/>
        <v>21</v>
      </c>
      <c r="K669" s="37"/>
      <c r="L669" s="36">
        <v>930.4</v>
      </c>
      <c r="M669" s="15">
        <v>34038</v>
      </c>
      <c r="N669" s="50">
        <v>46272.93</v>
      </c>
      <c r="O669" s="104">
        <f>Проценты!$G$6</f>
        <v>0.98999999999697297</v>
      </c>
      <c r="P669" s="104">
        <f>Проценты!$G$7</f>
        <v>1.0000000003027301E-2</v>
      </c>
      <c r="Q669" s="18">
        <f t="shared" si="570"/>
        <v>43052334.07</v>
      </c>
      <c r="R669" s="18">
        <f t="shared" si="571"/>
        <v>31352265.649999999</v>
      </c>
      <c r="S669" s="18">
        <f t="shared" si="572"/>
        <v>316689.55</v>
      </c>
      <c r="T669" s="18">
        <f t="shared" si="573"/>
        <v>11383378.869999999</v>
      </c>
      <c r="U669" s="51">
        <v>0</v>
      </c>
      <c r="V669" s="10">
        <v>46022</v>
      </c>
      <c r="W669" s="122"/>
      <c r="X669" s="122"/>
      <c r="Y669" s="122"/>
      <c r="Z669" s="122"/>
      <c r="AA669" s="122"/>
      <c r="AB669" s="122"/>
      <c r="AC669" s="122"/>
      <c r="AD669" s="122">
        <f t="shared" si="574"/>
        <v>781.1</v>
      </c>
      <c r="AE669" s="9">
        <f t="shared" si="563"/>
        <v>36143785.619999997</v>
      </c>
      <c r="AF669" s="122">
        <f t="shared" si="575"/>
        <v>149.30000000000001</v>
      </c>
      <c r="AG669" s="9">
        <f t="shared" si="564"/>
        <v>6908548.4500000002</v>
      </c>
      <c r="AH669" s="122"/>
      <c r="AI669" s="122"/>
      <c r="AJ669" s="122"/>
      <c r="AK669" s="122"/>
      <c r="AL669" s="122"/>
      <c r="AM669" s="122"/>
      <c r="AN669" s="122"/>
      <c r="AO669" s="122"/>
      <c r="AP669" s="122"/>
      <c r="AQ669" s="122"/>
      <c r="AR669" s="122"/>
      <c r="AS669" s="122"/>
      <c r="AT669" s="3"/>
    </row>
    <row r="670" spans="1:46" x14ac:dyDescent="0.25">
      <c r="A670" s="122">
        <v>8</v>
      </c>
      <c r="B670" s="5" t="s">
        <v>295</v>
      </c>
      <c r="C670" s="122" t="s">
        <v>112</v>
      </c>
      <c r="D670" s="122"/>
      <c r="E670" s="122">
        <v>14</v>
      </c>
      <c r="F670" s="122">
        <v>695.3</v>
      </c>
      <c r="G670" s="122"/>
      <c r="H670" s="122"/>
      <c r="I670" s="35">
        <v>65</v>
      </c>
      <c r="J670" s="122">
        <f t="shared" si="569"/>
        <v>14</v>
      </c>
      <c r="K670" s="37"/>
      <c r="L670" s="36">
        <v>695.3</v>
      </c>
      <c r="M670" s="15">
        <v>34038</v>
      </c>
      <c r="N670" s="50">
        <v>46272.93</v>
      </c>
      <c r="O670" s="104">
        <f>Проценты!$G$6</f>
        <v>0.98999999999697297</v>
      </c>
      <c r="P670" s="104">
        <f>Проценты!$G$7</f>
        <v>1.0000000003027301E-2</v>
      </c>
      <c r="Q670" s="18">
        <f t="shared" si="570"/>
        <v>32173568.23</v>
      </c>
      <c r="R670" s="18">
        <f t="shared" si="571"/>
        <v>23429955.190000001</v>
      </c>
      <c r="S670" s="18">
        <f t="shared" si="572"/>
        <v>236666.21</v>
      </c>
      <c r="T670" s="18">
        <f t="shared" si="573"/>
        <v>8506946.8300000001</v>
      </c>
      <c r="U670" s="51">
        <v>0</v>
      </c>
      <c r="V670" s="10">
        <v>46022</v>
      </c>
      <c r="W670" s="122"/>
      <c r="X670" s="122"/>
      <c r="Y670" s="122"/>
      <c r="Z670" s="122"/>
      <c r="AA670" s="122"/>
      <c r="AB670" s="122"/>
      <c r="AC670" s="122"/>
      <c r="AD670" s="122">
        <f t="shared" si="574"/>
        <v>695.3</v>
      </c>
      <c r="AE670" s="9">
        <f t="shared" si="563"/>
        <v>32173568.23</v>
      </c>
      <c r="AF670" s="122">
        <f t="shared" si="575"/>
        <v>0</v>
      </c>
      <c r="AG670" s="9">
        <f t="shared" si="564"/>
        <v>0</v>
      </c>
      <c r="AH670" s="122"/>
      <c r="AI670" s="122"/>
      <c r="AJ670" s="122"/>
      <c r="AK670" s="122"/>
      <c r="AL670" s="122"/>
      <c r="AM670" s="122"/>
      <c r="AN670" s="122"/>
      <c r="AO670" s="122"/>
      <c r="AP670" s="122"/>
      <c r="AQ670" s="122"/>
      <c r="AR670" s="122"/>
      <c r="AS670" s="122"/>
      <c r="AT670" s="3"/>
    </row>
    <row r="671" spans="1:46" x14ac:dyDescent="0.25">
      <c r="A671" s="122">
        <v>9</v>
      </c>
      <c r="B671" s="5" t="s">
        <v>296</v>
      </c>
      <c r="C671" s="122"/>
      <c r="D671" s="122"/>
      <c r="E671" s="122">
        <v>72</v>
      </c>
      <c r="F671" s="122">
        <v>1209.2</v>
      </c>
      <c r="G671" s="122">
        <v>6</v>
      </c>
      <c r="H671" s="122">
        <v>85.6</v>
      </c>
      <c r="I671" s="35">
        <v>126</v>
      </c>
      <c r="J671" s="122">
        <f t="shared" si="569"/>
        <v>78</v>
      </c>
      <c r="K671" s="37"/>
      <c r="L671" s="36">
        <v>1294.8</v>
      </c>
      <c r="M671" s="15">
        <v>34038</v>
      </c>
      <c r="N671" s="50">
        <v>46272.93</v>
      </c>
      <c r="O671" s="104">
        <f>Проценты!$G$6</f>
        <v>0.98999999999697297</v>
      </c>
      <c r="P671" s="104">
        <f>Проценты!$G$7</f>
        <v>1.0000000003027301E-2</v>
      </c>
      <c r="Q671" s="18">
        <f t="shared" si="570"/>
        <v>59914189.759999998</v>
      </c>
      <c r="R671" s="18">
        <f t="shared" si="571"/>
        <v>43631678.380000003</v>
      </c>
      <c r="S671" s="18">
        <f t="shared" si="572"/>
        <v>440724.02</v>
      </c>
      <c r="T671" s="18">
        <f t="shared" si="573"/>
        <v>15841787.359999999</v>
      </c>
      <c r="U671" s="51">
        <v>0</v>
      </c>
      <c r="V671" s="10">
        <v>46022</v>
      </c>
      <c r="W671" s="122"/>
      <c r="X671" s="122"/>
      <c r="Y671" s="122"/>
      <c r="Z671" s="122"/>
      <c r="AA671" s="122"/>
      <c r="AB671" s="122"/>
      <c r="AC671" s="122"/>
      <c r="AD671" s="122">
        <f t="shared" si="574"/>
        <v>1209.2</v>
      </c>
      <c r="AE671" s="9">
        <f t="shared" si="563"/>
        <v>55953226.950000003</v>
      </c>
      <c r="AF671" s="122">
        <f t="shared" si="575"/>
        <v>85.6</v>
      </c>
      <c r="AG671" s="9">
        <f t="shared" si="564"/>
        <v>3960962.81</v>
      </c>
      <c r="AH671" s="122"/>
      <c r="AI671" s="122"/>
      <c r="AJ671" s="122"/>
      <c r="AK671" s="122"/>
      <c r="AL671" s="122"/>
      <c r="AM671" s="122"/>
      <c r="AN671" s="122"/>
      <c r="AO671" s="122"/>
      <c r="AP671" s="122"/>
      <c r="AQ671" s="122"/>
      <c r="AR671" s="122"/>
      <c r="AS671" s="122"/>
      <c r="AT671" s="3"/>
    </row>
    <row r="672" spans="1:46" x14ac:dyDescent="0.25">
      <c r="A672" s="122">
        <v>10</v>
      </c>
      <c r="B672" s="5" t="s">
        <v>297</v>
      </c>
      <c r="C672" s="122"/>
      <c r="D672" s="122" t="s">
        <v>272</v>
      </c>
      <c r="E672" s="122">
        <v>8</v>
      </c>
      <c r="F672" s="122">
        <v>309.7</v>
      </c>
      <c r="G672" s="122"/>
      <c r="H672" s="122">
        <v>0</v>
      </c>
      <c r="I672" s="35">
        <v>14</v>
      </c>
      <c r="J672" s="122">
        <f t="shared" si="569"/>
        <v>8</v>
      </c>
      <c r="K672" s="37"/>
      <c r="L672" s="36">
        <v>309.7</v>
      </c>
      <c r="M672" s="15">
        <v>34038</v>
      </c>
      <c r="N672" s="50">
        <v>46272.93</v>
      </c>
      <c r="O672" s="104">
        <f>Проценты!$G$6</f>
        <v>0.98999999999697297</v>
      </c>
      <c r="P672" s="104">
        <f>Проценты!$G$7</f>
        <v>1.0000000003027301E-2</v>
      </c>
      <c r="Q672" s="18">
        <f t="shared" si="570"/>
        <v>14330726.42</v>
      </c>
      <c r="R672" s="18">
        <f t="shared" si="571"/>
        <v>10436152.91</v>
      </c>
      <c r="S672" s="18">
        <f t="shared" si="572"/>
        <v>105415.69</v>
      </c>
      <c r="T672" s="18">
        <f t="shared" si="573"/>
        <v>3789157.82</v>
      </c>
      <c r="U672" s="51">
        <v>0</v>
      </c>
      <c r="V672" s="10">
        <v>46022</v>
      </c>
      <c r="W672" s="122"/>
      <c r="X672" s="122"/>
      <c r="Y672" s="122"/>
      <c r="Z672" s="122"/>
      <c r="AA672" s="122"/>
      <c r="AB672" s="122"/>
      <c r="AC672" s="122"/>
      <c r="AD672" s="122">
        <f t="shared" si="574"/>
        <v>309.7</v>
      </c>
      <c r="AE672" s="9">
        <f t="shared" si="563"/>
        <v>14330726.42</v>
      </c>
      <c r="AF672" s="122">
        <f t="shared" si="575"/>
        <v>0</v>
      </c>
      <c r="AG672" s="9">
        <f t="shared" si="564"/>
        <v>0</v>
      </c>
      <c r="AH672" s="122"/>
      <c r="AI672" s="122"/>
      <c r="AJ672" s="122"/>
      <c r="AK672" s="122"/>
      <c r="AL672" s="122"/>
      <c r="AM672" s="122"/>
      <c r="AN672" s="122"/>
      <c r="AO672" s="122"/>
      <c r="AP672" s="122"/>
      <c r="AQ672" s="122"/>
      <c r="AR672" s="122"/>
      <c r="AS672" s="122"/>
      <c r="AT672" s="3"/>
    </row>
    <row r="673" spans="1:46" x14ac:dyDescent="0.25">
      <c r="A673" s="122">
        <v>11</v>
      </c>
      <c r="B673" s="5" t="s">
        <v>298</v>
      </c>
      <c r="C673" s="122"/>
      <c r="D673" s="122"/>
      <c r="E673" s="122">
        <v>11</v>
      </c>
      <c r="F673" s="122">
        <v>360.2</v>
      </c>
      <c r="G673" s="122"/>
      <c r="H673" s="122">
        <v>0</v>
      </c>
      <c r="I673" s="35">
        <v>23</v>
      </c>
      <c r="J673" s="122">
        <f t="shared" si="569"/>
        <v>11</v>
      </c>
      <c r="K673" s="37"/>
      <c r="L673" s="36">
        <v>360.2</v>
      </c>
      <c r="M673" s="15">
        <v>34038</v>
      </c>
      <c r="N673" s="50">
        <v>46272.93</v>
      </c>
      <c r="O673" s="104">
        <f>Проценты!$G$6</f>
        <v>0.98999999999697297</v>
      </c>
      <c r="P673" s="104">
        <f>Проценты!$G$7</f>
        <v>1.0000000003027301E-2</v>
      </c>
      <c r="Q673" s="18">
        <f t="shared" si="570"/>
        <v>16667509.390000001</v>
      </c>
      <c r="R673" s="18">
        <f t="shared" si="571"/>
        <v>12137882.720000001</v>
      </c>
      <c r="S673" s="18">
        <f t="shared" si="572"/>
        <v>122604.88</v>
      </c>
      <c r="T673" s="18">
        <f t="shared" si="573"/>
        <v>4407021.79</v>
      </c>
      <c r="U673" s="51">
        <v>0</v>
      </c>
      <c r="V673" s="10">
        <v>46022</v>
      </c>
      <c r="W673" s="122"/>
      <c r="X673" s="122"/>
      <c r="Y673" s="122"/>
      <c r="Z673" s="122"/>
      <c r="AA673" s="122"/>
      <c r="AB673" s="122"/>
      <c r="AC673" s="122"/>
      <c r="AD673" s="122">
        <f t="shared" si="574"/>
        <v>360.2</v>
      </c>
      <c r="AE673" s="9">
        <f t="shared" si="563"/>
        <v>16667509.390000001</v>
      </c>
      <c r="AF673" s="122">
        <f t="shared" si="575"/>
        <v>0</v>
      </c>
      <c r="AG673" s="9">
        <f t="shared" si="564"/>
        <v>0</v>
      </c>
      <c r="AH673" s="122"/>
      <c r="AI673" s="122"/>
      <c r="AJ673" s="122"/>
      <c r="AK673" s="122"/>
      <c r="AL673" s="122"/>
      <c r="AM673" s="122"/>
      <c r="AN673" s="122"/>
      <c r="AO673" s="122"/>
      <c r="AP673" s="122"/>
      <c r="AQ673" s="122"/>
      <c r="AR673" s="122"/>
      <c r="AS673" s="122"/>
      <c r="AT673" s="3"/>
    </row>
    <row r="674" spans="1:46" x14ac:dyDescent="0.25">
      <c r="A674" s="122">
        <v>12</v>
      </c>
      <c r="B674" s="5" t="s">
        <v>299</v>
      </c>
      <c r="C674" s="122" t="s">
        <v>112</v>
      </c>
      <c r="D674" s="122"/>
      <c r="E674" s="122">
        <v>8</v>
      </c>
      <c r="F674" s="122">
        <v>312.7</v>
      </c>
      <c r="G674" s="122"/>
      <c r="H674" s="122">
        <v>0</v>
      </c>
      <c r="I674" s="35">
        <v>28</v>
      </c>
      <c r="J674" s="122">
        <f t="shared" si="569"/>
        <v>8</v>
      </c>
      <c r="K674" s="37"/>
      <c r="L674" s="36">
        <v>312.7</v>
      </c>
      <c r="M674" s="15">
        <v>34038</v>
      </c>
      <c r="N674" s="50">
        <v>46272.93</v>
      </c>
      <c r="O674" s="104">
        <f>Проценты!$G$6</f>
        <v>0.98999999999697297</v>
      </c>
      <c r="P674" s="104">
        <f>Проценты!$G$7</f>
        <v>1.0000000003027301E-2</v>
      </c>
      <c r="Q674" s="18">
        <f t="shared" si="570"/>
        <v>14469545.210000001</v>
      </c>
      <c r="R674" s="18">
        <f t="shared" si="571"/>
        <v>10537245.77</v>
      </c>
      <c r="S674" s="18">
        <f t="shared" si="572"/>
        <v>106436.83</v>
      </c>
      <c r="T674" s="18">
        <f t="shared" si="573"/>
        <v>3825862.61</v>
      </c>
      <c r="U674" s="51">
        <v>0</v>
      </c>
      <c r="V674" s="10">
        <v>46022</v>
      </c>
      <c r="W674" s="122"/>
      <c r="X674" s="122"/>
      <c r="Y674" s="122"/>
      <c r="Z674" s="122"/>
      <c r="AA674" s="122"/>
      <c r="AB674" s="122"/>
      <c r="AC674" s="122"/>
      <c r="AD674" s="122">
        <f t="shared" si="574"/>
        <v>312.7</v>
      </c>
      <c r="AE674" s="9">
        <f t="shared" si="563"/>
        <v>14469545.210000001</v>
      </c>
      <c r="AF674" s="122">
        <f t="shared" si="575"/>
        <v>0</v>
      </c>
      <c r="AG674" s="9">
        <f t="shared" si="564"/>
        <v>0</v>
      </c>
      <c r="AH674" s="122"/>
      <c r="AI674" s="122"/>
      <c r="AJ674" s="122"/>
      <c r="AK674" s="122"/>
      <c r="AL674" s="122"/>
      <c r="AM674" s="122"/>
      <c r="AN674" s="122"/>
      <c r="AO674" s="122"/>
      <c r="AP674" s="122"/>
      <c r="AQ674" s="122"/>
      <c r="AR674" s="122"/>
      <c r="AS674" s="122"/>
      <c r="AT674" s="3"/>
    </row>
    <row r="675" spans="1:46" ht="37.5" customHeight="1" x14ac:dyDescent="0.25">
      <c r="A675" s="37"/>
      <c r="B675" s="68" t="s">
        <v>346</v>
      </c>
      <c r="C675" s="122"/>
      <c r="D675" s="122" t="s">
        <v>112</v>
      </c>
      <c r="E675" s="43">
        <f t="shared" ref="E675:L675" si="576">E20+E331+E563+E572+E622+E660</f>
        <v>1190</v>
      </c>
      <c r="F675" s="9">
        <f t="shared" si="576"/>
        <v>43707.65</v>
      </c>
      <c r="G675" s="43">
        <f t="shared" si="576"/>
        <v>232</v>
      </c>
      <c r="H675" s="9">
        <f t="shared" si="576"/>
        <v>8435.1200000000008</v>
      </c>
      <c r="I675" s="43">
        <f t="shared" si="576"/>
        <v>4162</v>
      </c>
      <c r="J675" s="43">
        <f t="shared" si="576"/>
        <v>1709</v>
      </c>
      <c r="K675" s="43">
        <f t="shared" si="576"/>
        <v>749</v>
      </c>
      <c r="L675" s="9">
        <f t="shared" si="576"/>
        <v>62513.02</v>
      </c>
      <c r="M675" s="37"/>
      <c r="N675" s="37"/>
      <c r="O675" s="37"/>
      <c r="P675" s="37"/>
      <c r="Q675" s="9">
        <f>Q20+Q331+Q563+Q572+Q622+Q660</f>
        <v>2892666725.7800002</v>
      </c>
      <c r="R675" s="9">
        <f>R20+R331+R563+R572+R622+R660</f>
        <v>2106456681.1300001</v>
      </c>
      <c r="S675" s="9">
        <f>S20+S331+S563+S572+S622+S660</f>
        <v>21367620.469999999</v>
      </c>
      <c r="T675" s="9">
        <f>T20+T331+T563+T572+T622+T660</f>
        <v>764842424.17999995</v>
      </c>
      <c r="U675" s="9">
        <f>U20+U331+U563+U572+U622+U660</f>
        <v>0</v>
      </c>
      <c r="V675" s="37"/>
      <c r="W675" s="122"/>
      <c r="X675" s="122"/>
      <c r="Y675" s="122"/>
      <c r="Z675" s="122"/>
      <c r="AA675" s="122"/>
      <c r="AB675" s="122"/>
      <c r="AC675" s="122"/>
      <c r="AD675" s="9">
        <f t="shared" ref="AD675:AP675" ca="1" si="577">AD20+AD331+AD563+AD572+AD622+AD660</f>
        <v>57608.24</v>
      </c>
      <c r="AE675" s="9">
        <f t="shared" ca="1" si="577"/>
        <v>2665702057.21</v>
      </c>
      <c r="AF675" s="9">
        <f t="shared" ca="1" si="577"/>
        <v>11209.37</v>
      </c>
      <c r="AG675" s="9">
        <f t="shared" ca="1" si="577"/>
        <v>518690393.47000003</v>
      </c>
      <c r="AH675" s="9">
        <f t="shared" ca="1" si="577"/>
        <v>0</v>
      </c>
      <c r="AI675" s="9">
        <f t="shared" ca="1" si="577"/>
        <v>0</v>
      </c>
      <c r="AJ675" s="9">
        <f t="shared" ca="1" si="577"/>
        <v>0</v>
      </c>
      <c r="AK675" s="9">
        <f t="shared" ca="1" si="577"/>
        <v>0</v>
      </c>
      <c r="AL675" s="9">
        <f t="shared" ca="1" si="577"/>
        <v>0</v>
      </c>
      <c r="AM675" s="9">
        <f t="shared" ca="1" si="577"/>
        <v>0</v>
      </c>
      <c r="AN675" s="9">
        <f t="shared" ca="1" si="577"/>
        <v>0</v>
      </c>
      <c r="AO675" s="9">
        <f t="shared" ca="1" si="577"/>
        <v>0</v>
      </c>
      <c r="AP675" s="9">
        <f t="shared" ca="1" si="577"/>
        <v>0</v>
      </c>
      <c r="AQ675" s="122"/>
      <c r="AR675" s="122"/>
      <c r="AS675" s="122"/>
      <c r="AT675" s="3"/>
    </row>
    <row r="676" spans="1:46" x14ac:dyDescent="0.25">
      <c r="AT676" s="3"/>
    </row>
    <row r="677" spans="1:46" x14ac:dyDescent="0.25">
      <c r="Q677" s="108"/>
      <c r="R677" s="108"/>
      <c r="S677" s="108"/>
      <c r="T677" s="108"/>
    </row>
    <row r="679" spans="1:46" x14ac:dyDescent="0.25">
      <c r="Q679" s="108"/>
      <c r="R679" s="108"/>
      <c r="S679" s="108"/>
      <c r="T679" s="108"/>
    </row>
  </sheetData>
  <mergeCells count="50">
    <mergeCell ref="T1:W1"/>
    <mergeCell ref="T2:W2"/>
    <mergeCell ref="T3:W3"/>
    <mergeCell ref="T7:X7"/>
    <mergeCell ref="A9:V9"/>
    <mergeCell ref="T4:V4"/>
    <mergeCell ref="T5:V5"/>
    <mergeCell ref="T6:V6"/>
    <mergeCell ref="A10:V10"/>
    <mergeCell ref="AQ14:AQ18"/>
    <mergeCell ref="AR14:AR18"/>
    <mergeCell ref="AS14:AS18"/>
    <mergeCell ref="AT14:AT17"/>
    <mergeCell ref="R15:R17"/>
    <mergeCell ref="S15:S17"/>
    <mergeCell ref="T15:T17"/>
    <mergeCell ref="U15:U17"/>
    <mergeCell ref="X18:AC18"/>
    <mergeCell ref="AF14:AG17"/>
    <mergeCell ref="AH14:AH17"/>
    <mergeCell ref="AI14:AJ17"/>
    <mergeCell ref="AK14:AL17"/>
    <mergeCell ref="AM14:AN17"/>
    <mergeCell ref="AO14:AP17"/>
    <mergeCell ref="AQ13:AT13"/>
    <mergeCell ref="Q14:Q17"/>
    <mergeCell ref="R14:U14"/>
    <mergeCell ref="W14:W17"/>
    <mergeCell ref="X14:X17"/>
    <mergeCell ref="AD14:AE17"/>
    <mergeCell ref="Q13:U13"/>
    <mergeCell ref="V13:V17"/>
    <mergeCell ref="Y14:Y17"/>
    <mergeCell ref="Z14:Z17"/>
    <mergeCell ref="AA14:AA17"/>
    <mergeCell ref="AB14:AB17"/>
    <mergeCell ref="AC14:AC17"/>
    <mergeCell ref="J13:J17"/>
    <mergeCell ref="K13:K17"/>
    <mergeCell ref="L13:L17"/>
    <mergeCell ref="M13:M17"/>
    <mergeCell ref="A11:V11"/>
    <mergeCell ref="A13:A18"/>
    <mergeCell ref="B13:B18"/>
    <mergeCell ref="C13:C18"/>
    <mergeCell ref="D13:D18"/>
    <mergeCell ref="I13:I17"/>
    <mergeCell ref="N13:N17"/>
    <mergeCell ref="O13:O17"/>
    <mergeCell ref="P13:P17"/>
  </mergeCells>
  <pageMargins left="0.39370078740157483" right="0.39370078740157483" top="1.3779527559055118" bottom="0.59055118110236227" header="0.31496062992125984" footer="0.31496062992125984"/>
  <pageSetup paperSize="9" scale="71" fitToHeight="0" orientation="landscape" verticalDpi="0" r:id="rId1"/>
  <headerFooter differentFirst="1">
    <oddHeader>&amp;R&amp;"Times New Roman,обычный"&amp;20&amp;P</oddHeader>
  </headerFooter>
  <rowBreaks count="5" manualBreakCount="5">
    <brk id="71" max="16383" man="1"/>
    <brk id="437" max="21" man="1"/>
    <brk id="591" max="21" man="1"/>
    <brk id="630" max="21" man="1"/>
    <brk id="669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9:I58"/>
  <sheetViews>
    <sheetView view="pageBreakPreview" topLeftCell="A11" zoomScale="60" zoomScaleNormal="25" workbookViewId="0">
      <selection activeCell="F46" sqref="F46"/>
    </sheetView>
  </sheetViews>
  <sheetFormatPr defaultRowHeight="15" x14ac:dyDescent="0.25"/>
  <cols>
    <col min="3" max="3" width="9.5703125" bestFit="1" customWidth="1"/>
    <col min="6" max="6" width="193.7109375" customWidth="1"/>
    <col min="7" max="7" width="33" customWidth="1"/>
    <col min="8" max="8" width="29.42578125" customWidth="1"/>
    <col min="9" max="9" width="28.140625" customWidth="1"/>
    <col min="10" max="10" width="73" customWidth="1"/>
    <col min="259" max="259" width="9.5703125" bestFit="1" customWidth="1"/>
    <col min="262" max="262" width="193.7109375" customWidth="1"/>
    <col min="263" max="263" width="33" customWidth="1"/>
    <col min="264" max="264" width="29.42578125" customWidth="1"/>
    <col min="265" max="265" width="28.140625" customWidth="1"/>
    <col min="266" max="266" width="73" customWidth="1"/>
    <col min="515" max="515" width="9.5703125" bestFit="1" customWidth="1"/>
    <col min="518" max="518" width="193.7109375" customWidth="1"/>
    <col min="519" max="519" width="33" customWidth="1"/>
    <col min="520" max="520" width="29.42578125" customWidth="1"/>
    <col min="521" max="521" width="28.140625" customWidth="1"/>
    <col min="522" max="522" width="73" customWidth="1"/>
    <col min="771" max="771" width="9.5703125" bestFit="1" customWidth="1"/>
    <col min="774" max="774" width="193.7109375" customWidth="1"/>
    <col min="775" max="775" width="33" customWidth="1"/>
    <col min="776" max="776" width="29.42578125" customWidth="1"/>
    <col min="777" max="777" width="28.140625" customWidth="1"/>
    <col min="778" max="778" width="73" customWidth="1"/>
    <col min="1027" max="1027" width="9.5703125" bestFit="1" customWidth="1"/>
    <col min="1030" max="1030" width="193.7109375" customWidth="1"/>
    <col min="1031" max="1031" width="33" customWidth="1"/>
    <col min="1032" max="1032" width="29.42578125" customWidth="1"/>
    <col min="1033" max="1033" width="28.140625" customWidth="1"/>
    <col min="1034" max="1034" width="73" customWidth="1"/>
    <col min="1283" max="1283" width="9.5703125" bestFit="1" customWidth="1"/>
    <col min="1286" max="1286" width="193.7109375" customWidth="1"/>
    <col min="1287" max="1287" width="33" customWidth="1"/>
    <col min="1288" max="1288" width="29.42578125" customWidth="1"/>
    <col min="1289" max="1289" width="28.140625" customWidth="1"/>
    <col min="1290" max="1290" width="73" customWidth="1"/>
    <col min="1539" max="1539" width="9.5703125" bestFit="1" customWidth="1"/>
    <col min="1542" max="1542" width="193.7109375" customWidth="1"/>
    <col min="1543" max="1543" width="33" customWidth="1"/>
    <col min="1544" max="1544" width="29.42578125" customWidth="1"/>
    <col min="1545" max="1545" width="28.140625" customWidth="1"/>
    <col min="1546" max="1546" width="73" customWidth="1"/>
    <col min="1795" max="1795" width="9.5703125" bestFit="1" customWidth="1"/>
    <col min="1798" max="1798" width="193.7109375" customWidth="1"/>
    <col min="1799" max="1799" width="33" customWidth="1"/>
    <col min="1800" max="1800" width="29.42578125" customWidth="1"/>
    <col min="1801" max="1801" width="28.140625" customWidth="1"/>
    <col min="1802" max="1802" width="73" customWidth="1"/>
    <col min="2051" max="2051" width="9.5703125" bestFit="1" customWidth="1"/>
    <col min="2054" max="2054" width="193.7109375" customWidth="1"/>
    <col min="2055" max="2055" width="33" customWidth="1"/>
    <col min="2056" max="2056" width="29.42578125" customWidth="1"/>
    <col min="2057" max="2057" width="28.140625" customWidth="1"/>
    <col min="2058" max="2058" width="73" customWidth="1"/>
    <col min="2307" max="2307" width="9.5703125" bestFit="1" customWidth="1"/>
    <col min="2310" max="2310" width="193.7109375" customWidth="1"/>
    <col min="2311" max="2311" width="33" customWidth="1"/>
    <col min="2312" max="2312" width="29.42578125" customWidth="1"/>
    <col min="2313" max="2313" width="28.140625" customWidth="1"/>
    <col min="2314" max="2314" width="73" customWidth="1"/>
    <col min="2563" max="2563" width="9.5703125" bestFit="1" customWidth="1"/>
    <col min="2566" max="2566" width="193.7109375" customWidth="1"/>
    <col min="2567" max="2567" width="33" customWidth="1"/>
    <col min="2568" max="2568" width="29.42578125" customWidth="1"/>
    <col min="2569" max="2569" width="28.140625" customWidth="1"/>
    <col min="2570" max="2570" width="73" customWidth="1"/>
    <col min="2819" max="2819" width="9.5703125" bestFit="1" customWidth="1"/>
    <col min="2822" max="2822" width="193.7109375" customWidth="1"/>
    <col min="2823" max="2823" width="33" customWidth="1"/>
    <col min="2824" max="2824" width="29.42578125" customWidth="1"/>
    <col min="2825" max="2825" width="28.140625" customWidth="1"/>
    <col min="2826" max="2826" width="73" customWidth="1"/>
    <col min="3075" max="3075" width="9.5703125" bestFit="1" customWidth="1"/>
    <col min="3078" max="3078" width="193.7109375" customWidth="1"/>
    <col min="3079" max="3079" width="33" customWidth="1"/>
    <col min="3080" max="3080" width="29.42578125" customWidth="1"/>
    <col min="3081" max="3081" width="28.140625" customWidth="1"/>
    <col min="3082" max="3082" width="73" customWidth="1"/>
    <col min="3331" max="3331" width="9.5703125" bestFit="1" customWidth="1"/>
    <col min="3334" max="3334" width="193.7109375" customWidth="1"/>
    <col min="3335" max="3335" width="33" customWidth="1"/>
    <col min="3336" max="3336" width="29.42578125" customWidth="1"/>
    <col min="3337" max="3337" width="28.140625" customWidth="1"/>
    <col min="3338" max="3338" width="73" customWidth="1"/>
    <col min="3587" max="3587" width="9.5703125" bestFit="1" customWidth="1"/>
    <col min="3590" max="3590" width="193.7109375" customWidth="1"/>
    <col min="3591" max="3591" width="33" customWidth="1"/>
    <col min="3592" max="3592" width="29.42578125" customWidth="1"/>
    <col min="3593" max="3593" width="28.140625" customWidth="1"/>
    <col min="3594" max="3594" width="73" customWidth="1"/>
    <col min="3843" max="3843" width="9.5703125" bestFit="1" customWidth="1"/>
    <col min="3846" max="3846" width="193.7109375" customWidth="1"/>
    <col min="3847" max="3847" width="33" customWidth="1"/>
    <col min="3848" max="3848" width="29.42578125" customWidth="1"/>
    <col min="3849" max="3849" width="28.140625" customWidth="1"/>
    <col min="3850" max="3850" width="73" customWidth="1"/>
    <col min="4099" max="4099" width="9.5703125" bestFit="1" customWidth="1"/>
    <col min="4102" max="4102" width="193.7109375" customWidth="1"/>
    <col min="4103" max="4103" width="33" customWidth="1"/>
    <col min="4104" max="4104" width="29.42578125" customWidth="1"/>
    <col min="4105" max="4105" width="28.140625" customWidth="1"/>
    <col min="4106" max="4106" width="73" customWidth="1"/>
    <col min="4355" max="4355" width="9.5703125" bestFit="1" customWidth="1"/>
    <col min="4358" max="4358" width="193.7109375" customWidth="1"/>
    <col min="4359" max="4359" width="33" customWidth="1"/>
    <col min="4360" max="4360" width="29.42578125" customWidth="1"/>
    <col min="4361" max="4361" width="28.140625" customWidth="1"/>
    <col min="4362" max="4362" width="73" customWidth="1"/>
    <col min="4611" max="4611" width="9.5703125" bestFit="1" customWidth="1"/>
    <col min="4614" max="4614" width="193.7109375" customWidth="1"/>
    <col min="4615" max="4615" width="33" customWidth="1"/>
    <col min="4616" max="4616" width="29.42578125" customWidth="1"/>
    <col min="4617" max="4617" width="28.140625" customWidth="1"/>
    <col min="4618" max="4618" width="73" customWidth="1"/>
    <col min="4867" max="4867" width="9.5703125" bestFit="1" customWidth="1"/>
    <col min="4870" max="4870" width="193.7109375" customWidth="1"/>
    <col min="4871" max="4871" width="33" customWidth="1"/>
    <col min="4872" max="4872" width="29.42578125" customWidth="1"/>
    <col min="4873" max="4873" width="28.140625" customWidth="1"/>
    <col min="4874" max="4874" width="73" customWidth="1"/>
    <col min="5123" max="5123" width="9.5703125" bestFit="1" customWidth="1"/>
    <col min="5126" max="5126" width="193.7109375" customWidth="1"/>
    <col min="5127" max="5127" width="33" customWidth="1"/>
    <col min="5128" max="5128" width="29.42578125" customWidth="1"/>
    <col min="5129" max="5129" width="28.140625" customWidth="1"/>
    <col min="5130" max="5130" width="73" customWidth="1"/>
    <col min="5379" max="5379" width="9.5703125" bestFit="1" customWidth="1"/>
    <col min="5382" max="5382" width="193.7109375" customWidth="1"/>
    <col min="5383" max="5383" width="33" customWidth="1"/>
    <col min="5384" max="5384" width="29.42578125" customWidth="1"/>
    <col min="5385" max="5385" width="28.140625" customWidth="1"/>
    <col min="5386" max="5386" width="73" customWidth="1"/>
    <col min="5635" max="5635" width="9.5703125" bestFit="1" customWidth="1"/>
    <col min="5638" max="5638" width="193.7109375" customWidth="1"/>
    <col min="5639" max="5639" width="33" customWidth="1"/>
    <col min="5640" max="5640" width="29.42578125" customWidth="1"/>
    <col min="5641" max="5641" width="28.140625" customWidth="1"/>
    <col min="5642" max="5642" width="73" customWidth="1"/>
    <col min="5891" max="5891" width="9.5703125" bestFit="1" customWidth="1"/>
    <col min="5894" max="5894" width="193.7109375" customWidth="1"/>
    <col min="5895" max="5895" width="33" customWidth="1"/>
    <col min="5896" max="5896" width="29.42578125" customWidth="1"/>
    <col min="5897" max="5897" width="28.140625" customWidth="1"/>
    <col min="5898" max="5898" width="73" customWidth="1"/>
    <col min="6147" max="6147" width="9.5703125" bestFit="1" customWidth="1"/>
    <col min="6150" max="6150" width="193.7109375" customWidth="1"/>
    <col min="6151" max="6151" width="33" customWidth="1"/>
    <col min="6152" max="6152" width="29.42578125" customWidth="1"/>
    <col min="6153" max="6153" width="28.140625" customWidth="1"/>
    <col min="6154" max="6154" width="73" customWidth="1"/>
    <col min="6403" max="6403" width="9.5703125" bestFit="1" customWidth="1"/>
    <col min="6406" max="6406" width="193.7109375" customWidth="1"/>
    <col min="6407" max="6407" width="33" customWidth="1"/>
    <col min="6408" max="6408" width="29.42578125" customWidth="1"/>
    <col min="6409" max="6409" width="28.140625" customWidth="1"/>
    <col min="6410" max="6410" width="73" customWidth="1"/>
    <col min="6659" max="6659" width="9.5703125" bestFit="1" customWidth="1"/>
    <col min="6662" max="6662" width="193.7109375" customWidth="1"/>
    <col min="6663" max="6663" width="33" customWidth="1"/>
    <col min="6664" max="6664" width="29.42578125" customWidth="1"/>
    <col min="6665" max="6665" width="28.140625" customWidth="1"/>
    <col min="6666" max="6666" width="73" customWidth="1"/>
    <col min="6915" max="6915" width="9.5703125" bestFit="1" customWidth="1"/>
    <col min="6918" max="6918" width="193.7109375" customWidth="1"/>
    <col min="6919" max="6919" width="33" customWidth="1"/>
    <col min="6920" max="6920" width="29.42578125" customWidth="1"/>
    <col min="6921" max="6921" width="28.140625" customWidth="1"/>
    <col min="6922" max="6922" width="73" customWidth="1"/>
    <col min="7171" max="7171" width="9.5703125" bestFit="1" customWidth="1"/>
    <col min="7174" max="7174" width="193.7109375" customWidth="1"/>
    <col min="7175" max="7175" width="33" customWidth="1"/>
    <col min="7176" max="7176" width="29.42578125" customWidth="1"/>
    <col min="7177" max="7177" width="28.140625" customWidth="1"/>
    <col min="7178" max="7178" width="73" customWidth="1"/>
    <col min="7427" max="7427" width="9.5703125" bestFit="1" customWidth="1"/>
    <col min="7430" max="7430" width="193.7109375" customWidth="1"/>
    <col min="7431" max="7431" width="33" customWidth="1"/>
    <col min="7432" max="7432" width="29.42578125" customWidth="1"/>
    <col min="7433" max="7433" width="28.140625" customWidth="1"/>
    <col min="7434" max="7434" width="73" customWidth="1"/>
    <col min="7683" max="7683" width="9.5703125" bestFit="1" customWidth="1"/>
    <col min="7686" max="7686" width="193.7109375" customWidth="1"/>
    <col min="7687" max="7687" width="33" customWidth="1"/>
    <col min="7688" max="7688" width="29.42578125" customWidth="1"/>
    <col min="7689" max="7689" width="28.140625" customWidth="1"/>
    <col min="7690" max="7690" width="73" customWidth="1"/>
    <col min="7939" max="7939" width="9.5703125" bestFit="1" customWidth="1"/>
    <col min="7942" max="7942" width="193.7109375" customWidth="1"/>
    <col min="7943" max="7943" width="33" customWidth="1"/>
    <col min="7944" max="7944" width="29.42578125" customWidth="1"/>
    <col min="7945" max="7945" width="28.140625" customWidth="1"/>
    <col min="7946" max="7946" width="73" customWidth="1"/>
    <col min="8195" max="8195" width="9.5703125" bestFit="1" customWidth="1"/>
    <col min="8198" max="8198" width="193.7109375" customWidth="1"/>
    <col min="8199" max="8199" width="33" customWidth="1"/>
    <col min="8200" max="8200" width="29.42578125" customWidth="1"/>
    <col min="8201" max="8201" width="28.140625" customWidth="1"/>
    <col min="8202" max="8202" width="73" customWidth="1"/>
    <col min="8451" max="8451" width="9.5703125" bestFit="1" customWidth="1"/>
    <col min="8454" max="8454" width="193.7109375" customWidth="1"/>
    <col min="8455" max="8455" width="33" customWidth="1"/>
    <col min="8456" max="8456" width="29.42578125" customWidth="1"/>
    <col min="8457" max="8457" width="28.140625" customWidth="1"/>
    <col min="8458" max="8458" width="73" customWidth="1"/>
    <col min="8707" max="8707" width="9.5703125" bestFit="1" customWidth="1"/>
    <col min="8710" max="8710" width="193.7109375" customWidth="1"/>
    <col min="8711" max="8711" width="33" customWidth="1"/>
    <col min="8712" max="8712" width="29.42578125" customWidth="1"/>
    <col min="8713" max="8713" width="28.140625" customWidth="1"/>
    <col min="8714" max="8714" width="73" customWidth="1"/>
    <col min="8963" max="8963" width="9.5703125" bestFit="1" customWidth="1"/>
    <col min="8966" max="8966" width="193.7109375" customWidth="1"/>
    <col min="8967" max="8967" width="33" customWidth="1"/>
    <col min="8968" max="8968" width="29.42578125" customWidth="1"/>
    <col min="8969" max="8969" width="28.140625" customWidth="1"/>
    <col min="8970" max="8970" width="73" customWidth="1"/>
    <col min="9219" max="9219" width="9.5703125" bestFit="1" customWidth="1"/>
    <col min="9222" max="9222" width="193.7109375" customWidth="1"/>
    <col min="9223" max="9223" width="33" customWidth="1"/>
    <col min="9224" max="9224" width="29.42578125" customWidth="1"/>
    <col min="9225" max="9225" width="28.140625" customWidth="1"/>
    <col min="9226" max="9226" width="73" customWidth="1"/>
    <col min="9475" max="9475" width="9.5703125" bestFit="1" customWidth="1"/>
    <col min="9478" max="9478" width="193.7109375" customWidth="1"/>
    <col min="9479" max="9479" width="33" customWidth="1"/>
    <col min="9480" max="9480" width="29.42578125" customWidth="1"/>
    <col min="9481" max="9481" width="28.140625" customWidth="1"/>
    <col min="9482" max="9482" width="73" customWidth="1"/>
    <col min="9731" max="9731" width="9.5703125" bestFit="1" customWidth="1"/>
    <col min="9734" max="9734" width="193.7109375" customWidth="1"/>
    <col min="9735" max="9735" width="33" customWidth="1"/>
    <col min="9736" max="9736" width="29.42578125" customWidth="1"/>
    <col min="9737" max="9737" width="28.140625" customWidth="1"/>
    <col min="9738" max="9738" width="73" customWidth="1"/>
    <col min="9987" max="9987" width="9.5703125" bestFit="1" customWidth="1"/>
    <col min="9990" max="9990" width="193.7109375" customWidth="1"/>
    <col min="9991" max="9991" width="33" customWidth="1"/>
    <col min="9992" max="9992" width="29.42578125" customWidth="1"/>
    <col min="9993" max="9993" width="28.140625" customWidth="1"/>
    <col min="9994" max="9994" width="73" customWidth="1"/>
    <col min="10243" max="10243" width="9.5703125" bestFit="1" customWidth="1"/>
    <col min="10246" max="10246" width="193.7109375" customWidth="1"/>
    <col min="10247" max="10247" width="33" customWidth="1"/>
    <col min="10248" max="10248" width="29.42578125" customWidth="1"/>
    <col min="10249" max="10249" width="28.140625" customWidth="1"/>
    <col min="10250" max="10250" width="73" customWidth="1"/>
    <col min="10499" max="10499" width="9.5703125" bestFit="1" customWidth="1"/>
    <col min="10502" max="10502" width="193.7109375" customWidth="1"/>
    <col min="10503" max="10503" width="33" customWidth="1"/>
    <col min="10504" max="10504" width="29.42578125" customWidth="1"/>
    <col min="10505" max="10505" width="28.140625" customWidth="1"/>
    <col min="10506" max="10506" width="73" customWidth="1"/>
    <col min="10755" max="10755" width="9.5703125" bestFit="1" customWidth="1"/>
    <col min="10758" max="10758" width="193.7109375" customWidth="1"/>
    <col min="10759" max="10759" width="33" customWidth="1"/>
    <col min="10760" max="10760" width="29.42578125" customWidth="1"/>
    <col min="10761" max="10761" width="28.140625" customWidth="1"/>
    <col min="10762" max="10762" width="73" customWidth="1"/>
    <col min="11011" max="11011" width="9.5703125" bestFit="1" customWidth="1"/>
    <col min="11014" max="11014" width="193.7109375" customWidth="1"/>
    <col min="11015" max="11015" width="33" customWidth="1"/>
    <col min="11016" max="11016" width="29.42578125" customWidth="1"/>
    <col min="11017" max="11017" width="28.140625" customWidth="1"/>
    <col min="11018" max="11018" width="73" customWidth="1"/>
    <col min="11267" max="11267" width="9.5703125" bestFit="1" customWidth="1"/>
    <col min="11270" max="11270" width="193.7109375" customWidth="1"/>
    <col min="11271" max="11271" width="33" customWidth="1"/>
    <col min="11272" max="11272" width="29.42578125" customWidth="1"/>
    <col min="11273" max="11273" width="28.140625" customWidth="1"/>
    <col min="11274" max="11274" width="73" customWidth="1"/>
    <col min="11523" max="11523" width="9.5703125" bestFit="1" customWidth="1"/>
    <col min="11526" max="11526" width="193.7109375" customWidth="1"/>
    <col min="11527" max="11527" width="33" customWidth="1"/>
    <col min="11528" max="11528" width="29.42578125" customWidth="1"/>
    <col min="11529" max="11529" width="28.140625" customWidth="1"/>
    <col min="11530" max="11530" width="73" customWidth="1"/>
    <col min="11779" max="11779" width="9.5703125" bestFit="1" customWidth="1"/>
    <col min="11782" max="11782" width="193.7109375" customWidth="1"/>
    <col min="11783" max="11783" width="33" customWidth="1"/>
    <col min="11784" max="11784" width="29.42578125" customWidth="1"/>
    <col min="11785" max="11785" width="28.140625" customWidth="1"/>
    <col min="11786" max="11786" width="73" customWidth="1"/>
    <col min="12035" max="12035" width="9.5703125" bestFit="1" customWidth="1"/>
    <col min="12038" max="12038" width="193.7109375" customWidth="1"/>
    <col min="12039" max="12039" width="33" customWidth="1"/>
    <col min="12040" max="12040" width="29.42578125" customWidth="1"/>
    <col min="12041" max="12041" width="28.140625" customWidth="1"/>
    <col min="12042" max="12042" width="73" customWidth="1"/>
    <col min="12291" max="12291" width="9.5703125" bestFit="1" customWidth="1"/>
    <col min="12294" max="12294" width="193.7109375" customWidth="1"/>
    <col min="12295" max="12295" width="33" customWidth="1"/>
    <col min="12296" max="12296" width="29.42578125" customWidth="1"/>
    <col min="12297" max="12297" width="28.140625" customWidth="1"/>
    <col min="12298" max="12298" width="73" customWidth="1"/>
    <col min="12547" max="12547" width="9.5703125" bestFit="1" customWidth="1"/>
    <col min="12550" max="12550" width="193.7109375" customWidth="1"/>
    <col min="12551" max="12551" width="33" customWidth="1"/>
    <col min="12552" max="12552" width="29.42578125" customWidth="1"/>
    <col min="12553" max="12553" width="28.140625" customWidth="1"/>
    <col min="12554" max="12554" width="73" customWidth="1"/>
    <col min="12803" max="12803" width="9.5703125" bestFit="1" customWidth="1"/>
    <col min="12806" max="12806" width="193.7109375" customWidth="1"/>
    <col min="12807" max="12807" width="33" customWidth="1"/>
    <col min="12808" max="12808" width="29.42578125" customWidth="1"/>
    <col min="12809" max="12809" width="28.140625" customWidth="1"/>
    <col min="12810" max="12810" width="73" customWidth="1"/>
    <col min="13059" max="13059" width="9.5703125" bestFit="1" customWidth="1"/>
    <col min="13062" max="13062" width="193.7109375" customWidth="1"/>
    <col min="13063" max="13063" width="33" customWidth="1"/>
    <col min="13064" max="13064" width="29.42578125" customWidth="1"/>
    <col min="13065" max="13065" width="28.140625" customWidth="1"/>
    <col min="13066" max="13066" width="73" customWidth="1"/>
    <col min="13315" max="13315" width="9.5703125" bestFit="1" customWidth="1"/>
    <col min="13318" max="13318" width="193.7109375" customWidth="1"/>
    <col min="13319" max="13319" width="33" customWidth="1"/>
    <col min="13320" max="13320" width="29.42578125" customWidth="1"/>
    <col min="13321" max="13321" width="28.140625" customWidth="1"/>
    <col min="13322" max="13322" width="73" customWidth="1"/>
    <col min="13571" max="13571" width="9.5703125" bestFit="1" customWidth="1"/>
    <col min="13574" max="13574" width="193.7109375" customWidth="1"/>
    <col min="13575" max="13575" width="33" customWidth="1"/>
    <col min="13576" max="13576" width="29.42578125" customWidth="1"/>
    <col min="13577" max="13577" width="28.140625" customWidth="1"/>
    <col min="13578" max="13578" width="73" customWidth="1"/>
    <col min="13827" max="13827" width="9.5703125" bestFit="1" customWidth="1"/>
    <col min="13830" max="13830" width="193.7109375" customWidth="1"/>
    <col min="13831" max="13831" width="33" customWidth="1"/>
    <col min="13832" max="13832" width="29.42578125" customWidth="1"/>
    <col min="13833" max="13833" width="28.140625" customWidth="1"/>
    <col min="13834" max="13834" width="73" customWidth="1"/>
    <col min="14083" max="14083" width="9.5703125" bestFit="1" customWidth="1"/>
    <col min="14086" max="14086" width="193.7109375" customWidth="1"/>
    <col min="14087" max="14087" width="33" customWidth="1"/>
    <col min="14088" max="14088" width="29.42578125" customWidth="1"/>
    <col min="14089" max="14089" width="28.140625" customWidth="1"/>
    <col min="14090" max="14090" width="73" customWidth="1"/>
    <col min="14339" max="14339" width="9.5703125" bestFit="1" customWidth="1"/>
    <col min="14342" max="14342" width="193.7109375" customWidth="1"/>
    <col min="14343" max="14343" width="33" customWidth="1"/>
    <col min="14344" max="14344" width="29.42578125" customWidth="1"/>
    <col min="14345" max="14345" width="28.140625" customWidth="1"/>
    <col min="14346" max="14346" width="73" customWidth="1"/>
    <col min="14595" max="14595" width="9.5703125" bestFit="1" customWidth="1"/>
    <col min="14598" max="14598" width="193.7109375" customWidth="1"/>
    <col min="14599" max="14599" width="33" customWidth="1"/>
    <col min="14600" max="14600" width="29.42578125" customWidth="1"/>
    <col min="14601" max="14601" width="28.140625" customWidth="1"/>
    <col min="14602" max="14602" width="73" customWidth="1"/>
    <col min="14851" max="14851" width="9.5703125" bestFit="1" customWidth="1"/>
    <col min="14854" max="14854" width="193.7109375" customWidth="1"/>
    <col min="14855" max="14855" width="33" customWidth="1"/>
    <col min="14856" max="14856" width="29.42578125" customWidth="1"/>
    <col min="14857" max="14857" width="28.140625" customWidth="1"/>
    <col min="14858" max="14858" width="73" customWidth="1"/>
    <col min="15107" max="15107" width="9.5703125" bestFit="1" customWidth="1"/>
    <col min="15110" max="15110" width="193.7109375" customWidth="1"/>
    <col min="15111" max="15111" width="33" customWidth="1"/>
    <col min="15112" max="15112" width="29.42578125" customWidth="1"/>
    <col min="15113" max="15113" width="28.140625" customWidth="1"/>
    <col min="15114" max="15114" width="73" customWidth="1"/>
    <col min="15363" max="15363" width="9.5703125" bestFit="1" customWidth="1"/>
    <col min="15366" max="15366" width="193.7109375" customWidth="1"/>
    <col min="15367" max="15367" width="33" customWidth="1"/>
    <col min="15368" max="15368" width="29.42578125" customWidth="1"/>
    <col min="15369" max="15369" width="28.140625" customWidth="1"/>
    <col min="15370" max="15370" width="73" customWidth="1"/>
    <col min="15619" max="15619" width="9.5703125" bestFit="1" customWidth="1"/>
    <col min="15622" max="15622" width="193.7109375" customWidth="1"/>
    <col min="15623" max="15623" width="33" customWidth="1"/>
    <col min="15624" max="15624" width="29.42578125" customWidth="1"/>
    <col min="15625" max="15625" width="28.140625" customWidth="1"/>
    <col min="15626" max="15626" width="73" customWidth="1"/>
    <col min="15875" max="15875" width="9.5703125" bestFit="1" customWidth="1"/>
    <col min="15878" max="15878" width="193.7109375" customWidth="1"/>
    <col min="15879" max="15879" width="33" customWidth="1"/>
    <col min="15880" max="15880" width="29.42578125" customWidth="1"/>
    <col min="15881" max="15881" width="28.140625" customWidth="1"/>
    <col min="15882" max="15882" width="73" customWidth="1"/>
    <col min="16131" max="16131" width="9.5703125" bestFit="1" customWidth="1"/>
    <col min="16134" max="16134" width="193.7109375" customWidth="1"/>
    <col min="16135" max="16135" width="33" customWidth="1"/>
    <col min="16136" max="16136" width="29.42578125" customWidth="1"/>
    <col min="16137" max="16137" width="28.140625" customWidth="1"/>
    <col min="16138" max="16138" width="73" customWidth="1"/>
  </cols>
  <sheetData>
    <row r="49" spans="1:9" s="88" customFormat="1" ht="27.75" customHeight="1" x14ac:dyDescent="0.5">
      <c r="A49" s="151" t="s">
        <v>282</v>
      </c>
      <c r="B49" s="151"/>
      <c r="C49" s="151"/>
      <c r="D49" s="151"/>
      <c r="E49" s="151"/>
      <c r="F49" s="151"/>
      <c r="G49" s="151"/>
    </row>
    <row r="50" spans="1:9" s="88" customFormat="1" ht="26.25" customHeight="1" x14ac:dyDescent="0.5">
      <c r="A50" s="85" t="s">
        <v>283</v>
      </c>
      <c r="B50" s="85"/>
      <c r="C50" s="85"/>
      <c r="D50" s="85"/>
      <c r="E50" s="85"/>
      <c r="F50" s="86"/>
      <c r="G50" s="87" t="s">
        <v>284</v>
      </c>
      <c r="H50" s="87"/>
    </row>
    <row r="51" spans="1:9" s="88" customFormat="1" ht="33.75" x14ac:dyDescent="0.5"/>
    <row r="52" spans="1:9" s="88" customFormat="1" ht="33.75" x14ac:dyDescent="0.5"/>
    <row r="53" spans="1:9" s="130" customFormat="1" ht="31.5" customHeight="1" x14ac:dyDescent="0.45">
      <c r="A53" s="151" t="s">
        <v>285</v>
      </c>
      <c r="B53" s="151"/>
      <c r="C53" s="151"/>
      <c r="D53" s="151"/>
      <c r="E53" s="151"/>
      <c r="F53" s="151"/>
      <c r="G53" s="151"/>
      <c r="H53" s="129"/>
      <c r="I53" s="129"/>
    </row>
    <row r="54" spans="1:9" s="129" customFormat="1" ht="28.5" customHeight="1" x14ac:dyDescent="0.45">
      <c r="A54" s="85" t="s">
        <v>286</v>
      </c>
      <c r="B54" s="85"/>
      <c r="C54" s="85"/>
      <c r="D54" s="85"/>
      <c r="E54" s="85"/>
      <c r="F54" s="85"/>
      <c r="G54" s="87" t="s">
        <v>287</v>
      </c>
      <c r="I54" s="87"/>
    </row>
    <row r="55" spans="1:9" ht="33" customHeight="1" x14ac:dyDescent="0.25"/>
    <row r="57" spans="1:9" s="84" customFormat="1" ht="33.75" customHeight="1" x14ac:dyDescent="0.7"/>
    <row r="58" spans="1:9" ht="33" customHeight="1" x14ac:dyDescent="0.25"/>
  </sheetData>
  <mergeCells count="2">
    <mergeCell ref="A49:G49"/>
    <mergeCell ref="A53:G53"/>
  </mergeCells>
  <pageMargins left="0.39370078740157483" right="0.39370078740157483" top="1.3779527559055118" bottom="0.59055118110236227" header="0.31496062992125984" footer="0.31496062992125984"/>
  <pageSetup paperSize="9" scale="5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6"/>
  <sheetViews>
    <sheetView topLeftCell="A9" zoomScale="85" zoomScaleNormal="85" workbookViewId="0">
      <selection activeCell="O46" sqref="O46"/>
    </sheetView>
  </sheetViews>
  <sheetFormatPr defaultRowHeight="15" x14ac:dyDescent="0.25"/>
  <cols>
    <col min="1" max="1" width="21.28515625" customWidth="1"/>
    <col min="2" max="2" width="22" customWidth="1"/>
    <col min="8" max="8" width="24.140625" customWidth="1"/>
    <col min="9" max="9" width="24.5703125" customWidth="1"/>
    <col min="10" max="10" width="16.28515625" customWidth="1"/>
    <col min="11" max="11" width="17.140625" customWidth="1"/>
    <col min="12" max="12" width="19.85546875" customWidth="1"/>
    <col min="13" max="13" width="17" customWidth="1"/>
    <col min="15" max="15" width="16.5703125" customWidth="1"/>
    <col min="16" max="16" width="17.5703125" customWidth="1"/>
    <col min="17" max="17" width="14.140625" customWidth="1"/>
  </cols>
  <sheetData>
    <row r="2" spans="1:20" x14ac:dyDescent="0.25">
      <c r="A2">
        <v>347358359.54000002</v>
      </c>
      <c r="B2">
        <v>3598948.96</v>
      </c>
    </row>
    <row r="4" spans="1:20" x14ac:dyDescent="0.25">
      <c r="A4">
        <f>A2+B2</f>
        <v>350957308.5</v>
      </c>
    </row>
    <row r="6" spans="1:20" x14ac:dyDescent="0.25">
      <c r="A6" s="101">
        <f>A4*'Приложение 1'!O24</f>
        <v>347358359.50999999</v>
      </c>
      <c r="B6" s="101">
        <f>A4*'Приложение 1'!P24</f>
        <v>3598948.99</v>
      </c>
    </row>
    <row r="9" spans="1:20" ht="15.75" x14ac:dyDescent="0.25">
      <c r="A9">
        <v>1</v>
      </c>
      <c r="B9" t="s">
        <v>182</v>
      </c>
      <c r="C9">
        <v>24</v>
      </c>
      <c r="D9">
        <v>8</v>
      </c>
      <c r="F9">
        <v>275.60000000000002</v>
      </c>
      <c r="G9">
        <v>34038</v>
      </c>
      <c r="H9" s="99">
        <f>Проценты!$B$6</f>
        <v>0.98974533681403798</v>
      </c>
      <c r="I9" s="100">
        <f>Проценты!$B$7</f>
        <v>1.0254663185962401E-2</v>
      </c>
      <c r="J9">
        <v>12752819.52</v>
      </c>
      <c r="K9">
        <v>9284675.1099999994</v>
      </c>
      <c r="L9">
        <v>96197.69</v>
      </c>
      <c r="M9">
        <v>3371946.72</v>
      </c>
      <c r="O9" s="101">
        <f>F9*G9</f>
        <v>9380872.8000000007</v>
      </c>
      <c r="P9" s="101">
        <f>O9*H9</f>
        <v>9284675.1099999994</v>
      </c>
      <c r="Q9" s="101">
        <f>O9*I9</f>
        <v>96197.69</v>
      </c>
      <c r="R9" s="101"/>
      <c r="S9" s="101">
        <f>K9-P9</f>
        <v>0</v>
      </c>
      <c r="T9" s="101">
        <f>L9-Q9</f>
        <v>0</v>
      </c>
    </row>
    <row r="10" spans="1:20" ht="15.75" x14ac:dyDescent="0.25">
      <c r="A10">
        <v>2</v>
      </c>
      <c r="B10" t="s">
        <v>24</v>
      </c>
      <c r="C10">
        <v>47</v>
      </c>
      <c r="D10">
        <v>20</v>
      </c>
      <c r="E10">
        <v>26</v>
      </c>
      <c r="F10">
        <v>476.3</v>
      </c>
      <c r="G10">
        <v>34038</v>
      </c>
      <c r="H10" s="99">
        <f>Проценты!$B$6</f>
        <v>0.98974533681403798</v>
      </c>
      <c r="I10" s="100">
        <f>Проценты!$B$7</f>
        <v>1.0254663185962401E-2</v>
      </c>
      <c r="J10">
        <v>22039796.579999998</v>
      </c>
      <c r="K10">
        <v>16046047.73</v>
      </c>
      <c r="L10">
        <v>166251.67000000001</v>
      </c>
      <c r="M10">
        <v>5827497.1799999997</v>
      </c>
      <c r="O10" s="101">
        <f t="shared" ref="O10:O13" si="0">F10*G10</f>
        <v>16212299.4</v>
      </c>
      <c r="P10" s="101">
        <f t="shared" ref="P10:P13" si="1">O10*H10</f>
        <v>16046047.73</v>
      </c>
      <c r="Q10" s="101">
        <f t="shared" ref="Q10:Q13" si="2">O10*I10</f>
        <v>166251.67000000001</v>
      </c>
      <c r="R10" s="101"/>
      <c r="S10" s="101">
        <f t="shared" ref="S10:S13" si="3">K10-P10</f>
        <v>0</v>
      </c>
      <c r="T10" s="101">
        <f t="shared" ref="T10:T13" si="4">L10-Q10</f>
        <v>0</v>
      </c>
    </row>
    <row r="11" spans="1:20" ht="15.75" x14ac:dyDescent="0.25">
      <c r="A11">
        <v>3</v>
      </c>
      <c r="B11" t="s">
        <v>51</v>
      </c>
      <c r="C11">
        <v>33</v>
      </c>
      <c r="D11">
        <v>16</v>
      </c>
      <c r="E11">
        <v>28</v>
      </c>
      <c r="F11">
        <v>718.9</v>
      </c>
      <c r="G11">
        <v>34038</v>
      </c>
      <c r="H11" s="99">
        <f>Проценты!$B$6</f>
        <v>0.98974533681403798</v>
      </c>
      <c r="I11" s="100">
        <f>Проценты!$B$7</f>
        <v>1.0254663185962401E-2</v>
      </c>
      <c r="J11">
        <v>33265609.379999999</v>
      </c>
      <c r="K11">
        <v>24218987.43</v>
      </c>
      <c r="L11">
        <v>250930.77</v>
      </c>
      <c r="M11">
        <v>8795691.1799999997</v>
      </c>
      <c r="O11" s="101">
        <f t="shared" si="0"/>
        <v>24469918.199999999</v>
      </c>
      <c r="P11" s="101">
        <f t="shared" si="1"/>
        <v>24218987.43</v>
      </c>
      <c r="Q11" s="101">
        <f t="shared" si="2"/>
        <v>250930.77</v>
      </c>
      <c r="R11" s="101"/>
      <c r="S11" s="101">
        <f t="shared" si="3"/>
        <v>0</v>
      </c>
      <c r="T11" s="101">
        <f t="shared" si="4"/>
        <v>0</v>
      </c>
    </row>
    <row r="12" spans="1:20" ht="15.75" x14ac:dyDescent="0.25">
      <c r="A12">
        <v>4</v>
      </c>
      <c r="B12" t="s">
        <v>52</v>
      </c>
      <c r="C12">
        <v>33</v>
      </c>
      <c r="D12">
        <v>16</v>
      </c>
      <c r="E12">
        <v>21</v>
      </c>
      <c r="F12">
        <v>693.5</v>
      </c>
      <c r="G12">
        <v>34038</v>
      </c>
      <c r="H12" s="99">
        <f>Проценты!$B$6</f>
        <v>0.98974533681403798</v>
      </c>
      <c r="I12" s="100">
        <f>Проценты!$B$7</f>
        <v>1.0254663185962401E-2</v>
      </c>
      <c r="J12">
        <v>32090276.960000001</v>
      </c>
      <c r="K12">
        <v>23363288.059999999</v>
      </c>
      <c r="L12">
        <v>242064.94</v>
      </c>
      <c r="M12">
        <v>8484923.9600000009</v>
      </c>
      <c r="O12" s="101">
        <f t="shared" si="0"/>
        <v>23605353</v>
      </c>
      <c r="P12" s="101">
        <f t="shared" si="1"/>
        <v>23363288.059999999</v>
      </c>
      <c r="Q12" s="101">
        <f t="shared" si="2"/>
        <v>242064.94</v>
      </c>
      <c r="R12" s="101"/>
      <c r="S12" s="101">
        <f t="shared" si="3"/>
        <v>0</v>
      </c>
      <c r="T12" s="101">
        <f t="shared" si="4"/>
        <v>0</v>
      </c>
    </row>
    <row r="13" spans="1:20" ht="15.75" x14ac:dyDescent="0.25">
      <c r="A13">
        <v>5</v>
      </c>
      <c r="B13" t="s">
        <v>53</v>
      </c>
      <c r="C13">
        <v>20</v>
      </c>
      <c r="D13">
        <v>8</v>
      </c>
      <c r="E13">
        <v>18</v>
      </c>
      <c r="F13">
        <v>423.9</v>
      </c>
      <c r="G13">
        <v>34038</v>
      </c>
      <c r="H13" s="99">
        <f>Проценты!$B$6</f>
        <v>0.98974533681403798</v>
      </c>
      <c r="I13" s="100">
        <f>Проценты!$B$7</f>
        <v>1.0254663185962401E-2</v>
      </c>
      <c r="J13">
        <v>19615095.02</v>
      </c>
      <c r="K13">
        <v>14280746.66</v>
      </c>
      <c r="L13">
        <v>147961.54</v>
      </c>
      <c r="M13">
        <v>5186386.82</v>
      </c>
      <c r="O13" s="101">
        <f t="shared" si="0"/>
        <v>14428708.199999999</v>
      </c>
      <c r="P13" s="101">
        <f t="shared" si="1"/>
        <v>14280746.66</v>
      </c>
      <c r="Q13" s="101">
        <f t="shared" si="2"/>
        <v>147961.54</v>
      </c>
      <c r="R13" s="101"/>
      <c r="S13" s="101">
        <f t="shared" si="3"/>
        <v>0</v>
      </c>
      <c r="T13" s="101">
        <f t="shared" si="4"/>
        <v>0</v>
      </c>
    </row>
    <row r="14" spans="1:20" ht="15.75" x14ac:dyDescent="0.25">
      <c r="A14">
        <v>6</v>
      </c>
      <c r="B14" t="s">
        <v>58</v>
      </c>
      <c r="C14">
        <v>27</v>
      </c>
      <c r="D14">
        <v>10</v>
      </c>
      <c r="E14">
        <v>0</v>
      </c>
      <c r="F14">
        <v>323</v>
      </c>
      <c r="G14">
        <v>34038</v>
      </c>
      <c r="H14" s="99">
        <f>Проценты!$B$6</f>
        <v>0.98974533681403798</v>
      </c>
      <c r="I14" s="100">
        <f>Проценты!$B$7</f>
        <v>1.0254663185962401E-2</v>
      </c>
      <c r="J14">
        <v>14946156.4</v>
      </c>
      <c r="K14">
        <v>10881531.42</v>
      </c>
      <c r="L14">
        <v>112742.58</v>
      </c>
      <c r="M14">
        <v>3951882.4</v>
      </c>
      <c r="O14" s="101">
        <f t="shared" ref="O14:O18" si="5">F14*G14</f>
        <v>10994274</v>
      </c>
      <c r="P14" s="101">
        <f t="shared" ref="P14:P18" si="6">O14*H14</f>
        <v>10881531.42</v>
      </c>
      <c r="Q14" s="101">
        <f t="shared" ref="Q14:Q18" si="7">O14*I14</f>
        <v>112742.58</v>
      </c>
      <c r="R14" s="101"/>
      <c r="S14" s="101">
        <f t="shared" ref="S14:S18" si="8">K14-P14</f>
        <v>0</v>
      </c>
      <c r="T14" s="101">
        <f t="shared" ref="T14:T18" si="9">L14-Q14</f>
        <v>0</v>
      </c>
    </row>
    <row r="15" spans="1:20" ht="15.75" x14ac:dyDescent="0.25">
      <c r="A15">
        <v>7</v>
      </c>
      <c r="B15" t="s">
        <v>59</v>
      </c>
      <c r="C15">
        <v>22</v>
      </c>
      <c r="D15">
        <v>8</v>
      </c>
      <c r="E15">
        <v>0</v>
      </c>
      <c r="F15">
        <v>414.2</v>
      </c>
      <c r="G15">
        <v>34038</v>
      </c>
      <c r="H15" s="99">
        <f>Проценты!$B$6</f>
        <v>0.98974533681403798</v>
      </c>
      <c r="I15" s="100">
        <f>Проценты!$B$7</f>
        <v>1.0254663185962401E-2</v>
      </c>
      <c r="J15">
        <v>19166247.609999999</v>
      </c>
      <c r="K15">
        <v>13953963.82</v>
      </c>
      <c r="L15">
        <v>144575.78</v>
      </c>
      <c r="M15">
        <v>5067708.01</v>
      </c>
      <c r="O15" s="101">
        <f t="shared" si="5"/>
        <v>14098539.6</v>
      </c>
      <c r="P15" s="101">
        <f t="shared" si="6"/>
        <v>13953963.82</v>
      </c>
      <c r="Q15" s="101">
        <f t="shared" si="7"/>
        <v>144575.78</v>
      </c>
      <c r="R15" s="101"/>
      <c r="S15" s="101">
        <f t="shared" si="8"/>
        <v>0</v>
      </c>
      <c r="T15" s="101">
        <f t="shared" si="9"/>
        <v>0</v>
      </c>
    </row>
    <row r="16" spans="1:20" ht="15.75" x14ac:dyDescent="0.25">
      <c r="A16">
        <v>8</v>
      </c>
      <c r="B16" t="s">
        <v>60</v>
      </c>
      <c r="C16">
        <v>9</v>
      </c>
      <c r="D16">
        <v>3</v>
      </c>
      <c r="E16">
        <v>4</v>
      </c>
      <c r="F16">
        <v>68.099999999999994</v>
      </c>
      <c r="G16">
        <v>34038</v>
      </c>
      <c r="H16" s="99">
        <f>Проценты!$B$6</f>
        <v>0.98974533681403798</v>
      </c>
      <c r="I16" s="100">
        <f>Проценты!$B$7</f>
        <v>1.0254663185962401E-2</v>
      </c>
      <c r="J16">
        <v>3151186.53</v>
      </c>
      <c r="K16">
        <v>2294217.62</v>
      </c>
      <c r="L16">
        <v>23770.18</v>
      </c>
      <c r="M16">
        <v>833198.73</v>
      </c>
      <c r="O16" s="101">
        <f t="shared" si="5"/>
        <v>2317987.7999999998</v>
      </c>
      <c r="P16" s="101">
        <f t="shared" si="6"/>
        <v>2294217.62</v>
      </c>
      <c r="Q16" s="101">
        <f t="shared" si="7"/>
        <v>23770.18</v>
      </c>
      <c r="R16" s="101"/>
      <c r="S16" s="101">
        <f t="shared" si="8"/>
        <v>0</v>
      </c>
      <c r="T16" s="101">
        <f t="shared" si="9"/>
        <v>0</v>
      </c>
    </row>
    <row r="17" spans="1:20" ht="15.75" x14ac:dyDescent="0.25">
      <c r="A17">
        <v>9</v>
      </c>
      <c r="B17" t="s">
        <v>143</v>
      </c>
      <c r="C17">
        <v>27</v>
      </c>
      <c r="D17">
        <v>16</v>
      </c>
      <c r="E17">
        <v>32</v>
      </c>
      <c r="F17">
        <v>542.29999999999995</v>
      </c>
      <c r="G17">
        <v>34038</v>
      </c>
      <c r="H17" s="99">
        <f>Проценты!$B$6</f>
        <v>0.98974533681403798</v>
      </c>
      <c r="I17" s="100">
        <f>Проценты!$B$7</f>
        <v>1.0254663185962401E-2</v>
      </c>
      <c r="J17">
        <v>25093809.960000001</v>
      </c>
      <c r="K17">
        <v>18269518.550000001</v>
      </c>
      <c r="L17">
        <v>189288.85</v>
      </c>
      <c r="M17">
        <v>6635002.5599999996</v>
      </c>
      <c r="O17" s="101">
        <f t="shared" si="5"/>
        <v>18458807.399999999</v>
      </c>
      <c r="P17" s="101">
        <f t="shared" si="6"/>
        <v>18269518.550000001</v>
      </c>
      <c r="Q17" s="101">
        <f t="shared" si="7"/>
        <v>189288.85</v>
      </c>
      <c r="R17" s="101"/>
      <c r="S17" s="101">
        <f t="shared" si="8"/>
        <v>0</v>
      </c>
      <c r="T17" s="101">
        <f t="shared" si="9"/>
        <v>0</v>
      </c>
    </row>
    <row r="18" spans="1:20" ht="15.75" x14ac:dyDescent="0.25">
      <c r="A18">
        <v>10</v>
      </c>
      <c r="B18" t="s">
        <v>144</v>
      </c>
      <c r="C18">
        <v>47</v>
      </c>
      <c r="D18">
        <v>24</v>
      </c>
      <c r="E18">
        <v>48</v>
      </c>
      <c r="F18">
        <v>817.6</v>
      </c>
      <c r="G18">
        <v>34038</v>
      </c>
      <c r="H18" s="99">
        <f>Проценты!$B$6</f>
        <v>0.98974533681403798</v>
      </c>
      <c r="I18" s="100">
        <f>Проценты!$B$7</f>
        <v>1.0254663185962401E-2</v>
      </c>
      <c r="J18">
        <v>37832747.579999998</v>
      </c>
      <c r="K18">
        <v>27544086.969999999</v>
      </c>
      <c r="L18">
        <v>285381.83</v>
      </c>
      <c r="M18">
        <v>10003278.779999999</v>
      </c>
      <c r="O18" s="101">
        <f t="shared" si="5"/>
        <v>27829468.800000001</v>
      </c>
      <c r="P18" s="101">
        <f t="shared" si="6"/>
        <v>27544086.969999999</v>
      </c>
      <c r="Q18" s="101">
        <f t="shared" si="7"/>
        <v>285381.83</v>
      </c>
      <c r="R18" s="101"/>
      <c r="S18" s="101">
        <f t="shared" si="8"/>
        <v>0</v>
      </c>
      <c r="T18" s="101">
        <f t="shared" si="9"/>
        <v>0</v>
      </c>
    </row>
    <row r="19" spans="1:20" ht="15.75" x14ac:dyDescent="0.25">
      <c r="A19">
        <v>11</v>
      </c>
      <c r="B19" t="s">
        <v>145</v>
      </c>
      <c r="C19">
        <v>32</v>
      </c>
      <c r="D19">
        <v>11</v>
      </c>
      <c r="E19">
        <v>0</v>
      </c>
      <c r="F19">
        <v>485.5</v>
      </c>
      <c r="G19">
        <v>34038</v>
      </c>
      <c r="H19" s="99">
        <f>Проценты!$B$6</f>
        <v>0.98974533681403798</v>
      </c>
      <c r="I19" s="100">
        <f>Проценты!$B$7</f>
        <v>1.0254663185962401E-2</v>
      </c>
      <c r="J19">
        <v>22465507.52</v>
      </c>
      <c r="K19">
        <v>16355986.09</v>
      </c>
      <c r="L19">
        <v>169462.91</v>
      </c>
      <c r="M19">
        <v>5940058.5199999996</v>
      </c>
      <c r="O19" s="101">
        <f t="shared" ref="O19:O24" si="10">F19*G19</f>
        <v>16525449</v>
      </c>
      <c r="P19" s="101">
        <f t="shared" ref="P19:P24" si="11">O19*H19</f>
        <v>16355986.09</v>
      </c>
      <c r="Q19" s="101">
        <f t="shared" ref="Q19:Q24" si="12">O19*I19</f>
        <v>169462.91</v>
      </c>
      <c r="R19" s="101"/>
      <c r="S19" s="101">
        <f t="shared" ref="S19:S24" si="13">K19-P19</f>
        <v>0</v>
      </c>
      <c r="T19" s="101">
        <f t="shared" ref="T19:T24" si="14">L19-Q19</f>
        <v>0</v>
      </c>
    </row>
    <row r="20" spans="1:20" ht="15.75" x14ac:dyDescent="0.25">
      <c r="A20">
        <v>12</v>
      </c>
      <c r="B20" t="s">
        <v>146</v>
      </c>
      <c r="C20">
        <v>27</v>
      </c>
      <c r="D20">
        <v>10</v>
      </c>
      <c r="E20">
        <v>25</v>
      </c>
      <c r="F20">
        <v>409.5</v>
      </c>
      <c r="G20">
        <v>34038</v>
      </c>
      <c r="H20" s="99">
        <f>Проценты!$B$6</f>
        <v>0.98974533681403798</v>
      </c>
      <c r="I20" s="100">
        <f>Проценты!$B$7</f>
        <v>1.0254663185962401E-2</v>
      </c>
      <c r="J20">
        <v>18948764.84</v>
      </c>
      <c r="K20">
        <v>13795625.75</v>
      </c>
      <c r="L20">
        <v>142935.25</v>
      </c>
      <c r="M20">
        <v>5010203.84</v>
      </c>
      <c r="O20" s="101">
        <f t="shared" si="10"/>
        <v>13938561</v>
      </c>
      <c r="P20" s="101">
        <f t="shared" si="11"/>
        <v>13795625.75</v>
      </c>
      <c r="Q20" s="101">
        <f t="shared" si="12"/>
        <v>142935.25</v>
      </c>
      <c r="R20" s="101"/>
      <c r="S20" s="101">
        <f t="shared" si="13"/>
        <v>0</v>
      </c>
      <c r="T20" s="101">
        <f t="shared" si="14"/>
        <v>0</v>
      </c>
    </row>
    <row r="21" spans="1:20" ht="15.75" x14ac:dyDescent="0.25">
      <c r="A21">
        <v>13</v>
      </c>
      <c r="B21" t="s">
        <v>147</v>
      </c>
      <c r="C21">
        <v>36</v>
      </c>
      <c r="D21">
        <v>8</v>
      </c>
      <c r="E21">
        <v>15</v>
      </c>
      <c r="F21">
        <v>317.3</v>
      </c>
      <c r="G21">
        <v>34038</v>
      </c>
      <c r="H21" s="99">
        <f>Проценты!$B$6</f>
        <v>0.98974533681403798</v>
      </c>
      <c r="I21" s="100">
        <f>Проценты!$B$7</f>
        <v>1.0254663185962401E-2</v>
      </c>
      <c r="J21">
        <v>14682400.68</v>
      </c>
      <c r="K21">
        <v>10689504.4</v>
      </c>
      <c r="L21">
        <v>110753</v>
      </c>
      <c r="M21">
        <v>3882143.28</v>
      </c>
      <c r="O21" s="101">
        <f t="shared" si="10"/>
        <v>10800257.4</v>
      </c>
      <c r="P21" s="101">
        <f t="shared" si="11"/>
        <v>10689504.4</v>
      </c>
      <c r="Q21" s="101">
        <f t="shared" si="12"/>
        <v>110753</v>
      </c>
      <c r="R21" s="101"/>
      <c r="S21" s="101">
        <f t="shared" si="13"/>
        <v>0</v>
      </c>
      <c r="T21" s="101">
        <f t="shared" si="14"/>
        <v>0</v>
      </c>
    </row>
    <row r="22" spans="1:20" ht="15.75" x14ac:dyDescent="0.25">
      <c r="A22">
        <v>14</v>
      </c>
      <c r="B22" t="s">
        <v>148</v>
      </c>
      <c r="C22">
        <v>36</v>
      </c>
      <c r="D22">
        <v>10</v>
      </c>
      <c r="E22">
        <v>16</v>
      </c>
      <c r="F22">
        <v>361.3</v>
      </c>
      <c r="G22">
        <v>34038</v>
      </c>
      <c r="H22" s="99">
        <f>Проценты!$B$6</f>
        <v>0.98974533681403798</v>
      </c>
      <c r="I22" s="100">
        <f>Проценты!$B$7</f>
        <v>1.0254663185962401E-2</v>
      </c>
      <c r="J22">
        <v>16718409.609999999</v>
      </c>
      <c r="K22">
        <v>12171818.279999999</v>
      </c>
      <c r="L22">
        <v>126111.12</v>
      </c>
      <c r="M22">
        <v>4420480.21</v>
      </c>
      <c r="O22" s="101">
        <f t="shared" si="10"/>
        <v>12297929.4</v>
      </c>
      <c r="P22" s="101">
        <f t="shared" si="11"/>
        <v>12171818.279999999</v>
      </c>
      <c r="Q22" s="101">
        <f t="shared" si="12"/>
        <v>126111.12</v>
      </c>
      <c r="R22" s="101"/>
      <c r="S22" s="101">
        <f t="shared" si="13"/>
        <v>0</v>
      </c>
      <c r="T22" s="101">
        <f t="shared" si="14"/>
        <v>0</v>
      </c>
    </row>
    <row r="23" spans="1:20" ht="15.75" x14ac:dyDescent="0.25">
      <c r="A23">
        <v>15</v>
      </c>
      <c r="B23" t="s">
        <v>149</v>
      </c>
      <c r="C23">
        <v>15</v>
      </c>
      <c r="D23">
        <v>5</v>
      </c>
      <c r="E23">
        <v>9</v>
      </c>
      <c r="F23">
        <v>146.9</v>
      </c>
      <c r="G23">
        <v>34038</v>
      </c>
      <c r="H23" s="99">
        <f>Проценты!$B$6</f>
        <v>0.98974533681403798</v>
      </c>
      <c r="I23" s="100">
        <f>Проценты!$B$7</f>
        <v>1.0254663185962401E-2</v>
      </c>
      <c r="J23">
        <v>6797493.4199999999</v>
      </c>
      <c r="K23">
        <v>4948907.0199999996</v>
      </c>
      <c r="L23">
        <v>51275.18</v>
      </c>
      <c r="M23">
        <v>1797311.22</v>
      </c>
      <c r="O23" s="101">
        <f t="shared" si="10"/>
        <v>5000182.2</v>
      </c>
      <c r="P23" s="101">
        <f t="shared" si="11"/>
        <v>4948907.0199999996</v>
      </c>
      <c r="Q23" s="101">
        <f t="shared" si="12"/>
        <v>51275.18</v>
      </c>
      <c r="R23" s="101"/>
      <c r="S23" s="101">
        <f t="shared" si="13"/>
        <v>0</v>
      </c>
      <c r="T23" s="101">
        <f t="shared" si="14"/>
        <v>0</v>
      </c>
    </row>
    <row r="24" spans="1:20" ht="15.75" x14ac:dyDescent="0.25">
      <c r="A24">
        <v>16</v>
      </c>
      <c r="B24" t="s">
        <v>150</v>
      </c>
      <c r="C24">
        <v>22</v>
      </c>
      <c r="D24">
        <v>6</v>
      </c>
      <c r="E24">
        <v>12</v>
      </c>
      <c r="F24">
        <v>206.75</v>
      </c>
      <c r="G24">
        <v>34038</v>
      </c>
      <c r="H24" s="99">
        <f>Проценты!$B$6</f>
        <v>0.98974533681403798</v>
      </c>
      <c r="I24" s="100">
        <f>Проценты!$B$7</f>
        <v>1.0254663185962401E-2</v>
      </c>
      <c r="J24">
        <v>9566928.2899999991</v>
      </c>
      <c r="K24">
        <v>6965190.7800000003</v>
      </c>
      <c r="L24">
        <v>72165.72</v>
      </c>
      <c r="M24">
        <v>2529571.79</v>
      </c>
      <c r="O24" s="101">
        <f t="shared" si="10"/>
        <v>7037356.5</v>
      </c>
      <c r="P24" s="101">
        <f t="shared" si="11"/>
        <v>6965190.7800000003</v>
      </c>
      <c r="Q24" s="101">
        <f t="shared" si="12"/>
        <v>72165.72</v>
      </c>
      <c r="R24" s="101"/>
      <c r="S24" s="101">
        <f t="shared" si="13"/>
        <v>0</v>
      </c>
      <c r="T24" s="101">
        <f t="shared" si="14"/>
        <v>0</v>
      </c>
    </row>
    <row r="25" spans="1:20" ht="15.75" x14ac:dyDescent="0.25">
      <c r="A25">
        <v>17</v>
      </c>
      <c r="B25" t="s">
        <v>151</v>
      </c>
      <c r="C25">
        <v>9</v>
      </c>
      <c r="D25">
        <v>6</v>
      </c>
      <c r="E25">
        <v>9</v>
      </c>
      <c r="F25">
        <v>152.69999999999999</v>
      </c>
      <c r="G25">
        <v>34038</v>
      </c>
      <c r="H25" s="99">
        <f>Проценты!$B$6</f>
        <v>0.98974533681403798</v>
      </c>
      <c r="I25" s="100">
        <f>Проценты!$B$7</f>
        <v>1.0254663185962401E-2</v>
      </c>
      <c r="J25">
        <v>7065876.4100000001</v>
      </c>
      <c r="K25">
        <v>5144302.9400000004</v>
      </c>
      <c r="L25">
        <v>53299.66</v>
      </c>
      <c r="M25">
        <v>1868273.81</v>
      </c>
      <c r="O25" s="101">
        <f t="shared" ref="O25:O32" si="15">F25*G25</f>
        <v>5197602.5999999996</v>
      </c>
      <c r="P25" s="101">
        <f t="shared" ref="P25:P32" si="16">O25*H25</f>
        <v>5144302.9400000004</v>
      </c>
      <c r="Q25" s="101">
        <f t="shared" ref="Q25:Q32" si="17">O25*I25</f>
        <v>53299.66</v>
      </c>
      <c r="R25" s="101"/>
      <c r="S25" s="101">
        <f t="shared" ref="S25:S32" si="18">K25-P25</f>
        <v>0</v>
      </c>
      <c r="T25" s="101">
        <f t="shared" ref="T25:T32" si="19">L25-Q25</f>
        <v>0</v>
      </c>
    </row>
    <row r="26" spans="1:20" ht="15.75" x14ac:dyDescent="0.25">
      <c r="A26">
        <v>18</v>
      </c>
      <c r="B26" t="s">
        <v>152</v>
      </c>
      <c r="C26">
        <v>22</v>
      </c>
      <c r="D26">
        <v>8</v>
      </c>
      <c r="E26">
        <v>12</v>
      </c>
      <c r="F26">
        <v>180.2</v>
      </c>
      <c r="G26">
        <v>34038</v>
      </c>
      <c r="H26" s="99">
        <f>Проценты!$B$6</f>
        <v>0.98974533681403798</v>
      </c>
      <c r="I26" s="100">
        <f>Проценты!$B$7</f>
        <v>1.0254663185962401E-2</v>
      </c>
      <c r="J26">
        <v>8338381.9800000004</v>
      </c>
      <c r="K26">
        <v>6070749.1100000003</v>
      </c>
      <c r="L26">
        <v>62898.49</v>
      </c>
      <c r="M26">
        <v>2204734.38</v>
      </c>
      <c r="O26" s="101">
        <f t="shared" si="15"/>
        <v>6133647.5999999996</v>
      </c>
      <c r="P26" s="101">
        <f t="shared" si="16"/>
        <v>6070749.1100000003</v>
      </c>
      <c r="Q26" s="101">
        <f t="shared" si="17"/>
        <v>62898.49</v>
      </c>
      <c r="R26" s="101"/>
      <c r="S26" s="101">
        <f t="shared" si="18"/>
        <v>0</v>
      </c>
      <c r="T26" s="101">
        <f t="shared" si="19"/>
        <v>0</v>
      </c>
    </row>
    <row r="27" spans="1:20" ht="15.75" x14ac:dyDescent="0.25">
      <c r="A27">
        <v>19</v>
      </c>
      <c r="B27" t="s">
        <v>153</v>
      </c>
      <c r="C27">
        <v>3</v>
      </c>
      <c r="D27">
        <v>2</v>
      </c>
      <c r="E27">
        <v>4</v>
      </c>
      <c r="F27">
        <v>93.3</v>
      </c>
      <c r="G27">
        <v>34038</v>
      </c>
      <c r="H27" s="99">
        <f>Проценты!$B$6</f>
        <v>0.98974533681403798</v>
      </c>
      <c r="I27" s="100">
        <f>Проценты!$B$7</f>
        <v>1.0254663185962401E-2</v>
      </c>
      <c r="J27">
        <v>4317264.37</v>
      </c>
      <c r="K27">
        <v>3143179.2</v>
      </c>
      <c r="L27">
        <v>32566.2</v>
      </c>
      <c r="M27">
        <v>1141518.97</v>
      </c>
      <c r="O27" s="101">
        <f t="shared" si="15"/>
        <v>3175745.4</v>
      </c>
      <c r="P27" s="101">
        <f t="shared" si="16"/>
        <v>3143179.2</v>
      </c>
      <c r="Q27" s="101">
        <f t="shared" si="17"/>
        <v>32566.2</v>
      </c>
      <c r="R27" s="101"/>
      <c r="S27" s="101">
        <f t="shared" si="18"/>
        <v>0</v>
      </c>
      <c r="T27" s="101">
        <f t="shared" si="19"/>
        <v>0</v>
      </c>
    </row>
    <row r="28" spans="1:20" ht="15.75" x14ac:dyDescent="0.25">
      <c r="A28">
        <v>20</v>
      </c>
      <c r="B28" t="s">
        <v>154</v>
      </c>
      <c r="C28">
        <v>16</v>
      </c>
      <c r="D28">
        <v>5</v>
      </c>
      <c r="E28">
        <v>7</v>
      </c>
      <c r="F28">
        <v>180.4</v>
      </c>
      <c r="G28">
        <v>34038</v>
      </c>
      <c r="H28" s="99">
        <f>Проценты!$B$6</f>
        <v>0.98974533681403798</v>
      </c>
      <c r="I28" s="100">
        <f>Проценты!$B$7</f>
        <v>1.0254663185962401E-2</v>
      </c>
      <c r="J28">
        <v>8347636.5599999996</v>
      </c>
      <c r="K28">
        <v>6077486.9000000004</v>
      </c>
      <c r="L28">
        <v>62968.3</v>
      </c>
      <c r="M28">
        <v>2207181.36</v>
      </c>
      <c r="O28" s="101">
        <f t="shared" si="15"/>
        <v>6140455.2000000002</v>
      </c>
      <c r="P28" s="101">
        <f t="shared" si="16"/>
        <v>6077486.9000000004</v>
      </c>
      <c r="Q28" s="101">
        <f t="shared" si="17"/>
        <v>62968.3</v>
      </c>
      <c r="R28" s="101"/>
      <c r="S28" s="101">
        <f t="shared" si="18"/>
        <v>0</v>
      </c>
      <c r="T28" s="101">
        <f t="shared" si="19"/>
        <v>0</v>
      </c>
    </row>
    <row r="29" spans="1:20" ht="15.75" x14ac:dyDescent="0.25">
      <c r="A29">
        <v>21</v>
      </c>
      <c r="B29" t="s">
        <v>155</v>
      </c>
      <c r="C29">
        <v>32</v>
      </c>
      <c r="D29">
        <v>13</v>
      </c>
      <c r="E29">
        <v>27</v>
      </c>
      <c r="F29">
        <v>598.79999999999995</v>
      </c>
      <c r="G29">
        <v>34038</v>
      </c>
      <c r="H29" s="99">
        <f>Проценты!$B$6</f>
        <v>0.98974533681403798</v>
      </c>
      <c r="I29" s="100">
        <f>Проценты!$B$7</f>
        <v>1.0254663185962401E-2</v>
      </c>
      <c r="J29">
        <v>27708230.489999998</v>
      </c>
      <c r="K29">
        <v>20172944.32</v>
      </c>
      <c r="L29">
        <v>209010.08</v>
      </c>
      <c r="M29">
        <v>7326276.0899999999</v>
      </c>
      <c r="O29" s="101">
        <f t="shared" si="15"/>
        <v>20381954.399999999</v>
      </c>
      <c r="P29" s="101">
        <f t="shared" si="16"/>
        <v>20172944.32</v>
      </c>
      <c r="Q29" s="101">
        <f t="shared" si="17"/>
        <v>209010.08</v>
      </c>
      <c r="R29" s="101"/>
      <c r="S29" s="101">
        <f t="shared" si="18"/>
        <v>0</v>
      </c>
      <c r="T29" s="101">
        <f t="shared" si="19"/>
        <v>0</v>
      </c>
    </row>
    <row r="30" spans="1:20" ht="15.75" x14ac:dyDescent="0.25">
      <c r="A30">
        <v>22</v>
      </c>
      <c r="B30" t="s">
        <v>156</v>
      </c>
      <c r="C30">
        <v>31</v>
      </c>
      <c r="D30">
        <v>12</v>
      </c>
      <c r="E30">
        <v>17</v>
      </c>
      <c r="F30">
        <v>439.9</v>
      </c>
      <c r="G30">
        <v>34038</v>
      </c>
      <c r="H30" s="99">
        <f>Проценты!$B$6</f>
        <v>0.98974533681403798</v>
      </c>
      <c r="I30" s="100">
        <f>Проценты!$B$7</f>
        <v>1.0254663185962401E-2</v>
      </c>
      <c r="J30">
        <v>20355461.91</v>
      </c>
      <c r="K30">
        <v>14819769.890000001</v>
      </c>
      <c r="L30">
        <v>153546.31</v>
      </c>
      <c r="M30">
        <v>5382145.71</v>
      </c>
      <c r="O30" s="101">
        <f t="shared" si="15"/>
        <v>14973316.199999999</v>
      </c>
      <c r="P30" s="101">
        <f t="shared" si="16"/>
        <v>14819769.890000001</v>
      </c>
      <c r="Q30" s="101">
        <f t="shared" si="17"/>
        <v>153546.31</v>
      </c>
      <c r="R30" s="101"/>
      <c r="S30" s="101">
        <f t="shared" si="18"/>
        <v>0</v>
      </c>
      <c r="T30" s="101">
        <f t="shared" si="19"/>
        <v>0</v>
      </c>
    </row>
    <row r="31" spans="1:20" ht="15.75" x14ac:dyDescent="0.25">
      <c r="A31">
        <v>23</v>
      </c>
      <c r="B31" t="s">
        <v>157</v>
      </c>
      <c r="C31">
        <v>10</v>
      </c>
      <c r="D31">
        <v>4</v>
      </c>
      <c r="E31">
        <v>6</v>
      </c>
      <c r="F31">
        <v>69.2</v>
      </c>
      <c r="G31">
        <v>34038</v>
      </c>
      <c r="H31" s="99">
        <f>Проценты!$B$6</f>
        <v>0.98974533681403798</v>
      </c>
      <c r="I31" s="100">
        <f>Проценты!$B$7</f>
        <v>1.0254663185962401E-2</v>
      </c>
      <c r="J31">
        <v>3202086.75</v>
      </c>
      <c r="K31">
        <v>2331275.46</v>
      </c>
      <c r="L31">
        <v>24154.14</v>
      </c>
      <c r="M31">
        <v>846657.15</v>
      </c>
      <c r="O31" s="101">
        <f t="shared" si="15"/>
        <v>2355429.6</v>
      </c>
      <c r="P31" s="101">
        <f t="shared" si="16"/>
        <v>2331275.46</v>
      </c>
      <c r="Q31" s="101">
        <f t="shared" si="17"/>
        <v>24154.14</v>
      </c>
      <c r="R31" s="101"/>
      <c r="S31" s="101">
        <f t="shared" si="18"/>
        <v>0</v>
      </c>
      <c r="T31" s="101">
        <f t="shared" si="19"/>
        <v>0</v>
      </c>
    </row>
    <row r="32" spans="1:20" ht="15.75" x14ac:dyDescent="0.25">
      <c r="A32">
        <v>24</v>
      </c>
      <c r="B32" t="s">
        <v>158</v>
      </c>
      <c r="C32">
        <v>8</v>
      </c>
      <c r="D32">
        <v>4</v>
      </c>
      <c r="E32">
        <v>6</v>
      </c>
      <c r="F32">
        <v>91.3</v>
      </c>
      <c r="G32">
        <v>34038</v>
      </c>
      <c r="H32" s="99">
        <f>Проценты!$B$6</f>
        <v>0.98974533681403798</v>
      </c>
      <c r="I32" s="100">
        <f>Проценты!$B$7</f>
        <v>1.0254663185962401E-2</v>
      </c>
      <c r="J32">
        <v>4224718.51</v>
      </c>
      <c r="K32">
        <v>3075801.3</v>
      </c>
      <c r="L32">
        <v>31868.1</v>
      </c>
      <c r="M32">
        <v>1117049.1100000001</v>
      </c>
      <c r="O32" s="101">
        <f t="shared" si="15"/>
        <v>3107669.4</v>
      </c>
      <c r="P32" s="101">
        <f t="shared" si="16"/>
        <v>3075801.3</v>
      </c>
      <c r="Q32" s="101">
        <f t="shared" si="17"/>
        <v>31868.1</v>
      </c>
      <c r="R32" s="101"/>
      <c r="S32" s="101">
        <f t="shared" si="18"/>
        <v>0</v>
      </c>
      <c r="T32" s="101">
        <f t="shared" si="19"/>
        <v>0</v>
      </c>
    </row>
    <row r="33" spans="1:20" ht="15.75" x14ac:dyDescent="0.25">
      <c r="A33">
        <v>25</v>
      </c>
      <c r="B33" t="s">
        <v>159</v>
      </c>
      <c r="C33">
        <v>17</v>
      </c>
      <c r="D33">
        <v>10</v>
      </c>
      <c r="E33">
        <v>17</v>
      </c>
      <c r="F33">
        <v>386.6</v>
      </c>
      <c r="G33">
        <v>34038</v>
      </c>
      <c r="H33" s="99">
        <f>Проценты!$B$6</f>
        <v>0.98974533681403798</v>
      </c>
      <c r="I33" s="100">
        <f>Проценты!$B$7</f>
        <v>1.0254663185962401E-2</v>
      </c>
      <c r="J33">
        <v>17889114.760000002</v>
      </c>
      <c r="K33">
        <v>13024148.76</v>
      </c>
      <c r="L33">
        <v>134942.04</v>
      </c>
      <c r="M33">
        <v>4730023.96</v>
      </c>
      <c r="O33" s="101">
        <f t="shared" ref="O33:O39" si="20">F33*G33</f>
        <v>13159090.800000001</v>
      </c>
      <c r="P33" s="101">
        <f t="shared" ref="P33:P39" si="21">O33*H33</f>
        <v>13024148.76</v>
      </c>
      <c r="Q33" s="101">
        <f t="shared" ref="Q33:Q39" si="22">O33*I33</f>
        <v>134942.04</v>
      </c>
      <c r="R33" s="101"/>
      <c r="S33" s="101">
        <f t="shared" ref="S33:S39" si="23">K33-P33</f>
        <v>0</v>
      </c>
      <c r="T33" s="101">
        <f t="shared" ref="T33:T39" si="24">L33-Q33</f>
        <v>0</v>
      </c>
    </row>
    <row r="34" spans="1:20" ht="15.75" x14ac:dyDescent="0.25">
      <c r="A34">
        <v>26</v>
      </c>
      <c r="B34" t="s">
        <v>160</v>
      </c>
      <c r="C34">
        <v>11</v>
      </c>
      <c r="D34">
        <v>2</v>
      </c>
      <c r="E34">
        <v>4</v>
      </c>
      <c r="F34">
        <v>110</v>
      </c>
      <c r="G34">
        <v>34038</v>
      </c>
      <c r="H34" s="99">
        <f>Проценты!$B$6</f>
        <v>0.98974533681403798</v>
      </c>
      <c r="I34" s="100">
        <f>Проценты!$B$7</f>
        <v>1.0254663185962401E-2</v>
      </c>
      <c r="J34">
        <v>5090022.3</v>
      </c>
      <c r="K34">
        <v>3705784.7</v>
      </c>
      <c r="L34">
        <v>38395.300000000003</v>
      </c>
      <c r="M34">
        <v>1345842.3</v>
      </c>
      <c r="O34" s="101">
        <f t="shared" si="20"/>
        <v>3744180</v>
      </c>
      <c r="P34" s="101">
        <f t="shared" si="21"/>
        <v>3705784.7</v>
      </c>
      <c r="Q34" s="101">
        <f t="shared" si="22"/>
        <v>38395.300000000003</v>
      </c>
      <c r="R34" s="101"/>
      <c r="S34" s="101">
        <f t="shared" si="23"/>
        <v>0</v>
      </c>
      <c r="T34" s="101">
        <f t="shared" si="24"/>
        <v>0</v>
      </c>
    </row>
    <row r="35" spans="1:20" ht="15.75" x14ac:dyDescent="0.25">
      <c r="A35">
        <v>27</v>
      </c>
      <c r="B35" t="s">
        <v>161</v>
      </c>
      <c r="C35">
        <v>38</v>
      </c>
      <c r="D35">
        <v>13</v>
      </c>
      <c r="E35">
        <v>24</v>
      </c>
      <c r="F35">
        <v>622.5</v>
      </c>
      <c r="G35">
        <v>34038</v>
      </c>
      <c r="H35" s="99">
        <f>Проценты!$B$6</f>
        <v>0.98974533681403798</v>
      </c>
      <c r="I35" s="100">
        <f>Проценты!$B$7</f>
        <v>1.0254663185962401E-2</v>
      </c>
      <c r="J35">
        <v>28804898.940000001</v>
      </c>
      <c r="K35">
        <v>20971372.48</v>
      </c>
      <c r="L35">
        <v>217282.52</v>
      </c>
      <c r="M35">
        <v>7616243.9400000004</v>
      </c>
      <c r="O35" s="101">
        <f t="shared" si="20"/>
        <v>21188655</v>
      </c>
      <c r="P35" s="101">
        <f t="shared" si="21"/>
        <v>20971372.48</v>
      </c>
      <c r="Q35" s="101">
        <f t="shared" si="22"/>
        <v>217282.52</v>
      </c>
      <c r="R35" s="101"/>
      <c r="S35" s="101">
        <f t="shared" si="23"/>
        <v>0</v>
      </c>
      <c r="T35" s="101">
        <f t="shared" si="24"/>
        <v>0</v>
      </c>
    </row>
    <row r="36" spans="1:20" ht="15.75" x14ac:dyDescent="0.25">
      <c r="A36">
        <v>28</v>
      </c>
      <c r="B36" t="s">
        <v>162</v>
      </c>
      <c r="C36">
        <v>30</v>
      </c>
      <c r="D36">
        <v>10</v>
      </c>
      <c r="E36">
        <v>20</v>
      </c>
      <c r="F36">
        <v>447.4</v>
      </c>
      <c r="G36">
        <v>34038</v>
      </c>
      <c r="H36" s="99">
        <f>Проценты!$B$6</f>
        <v>0.98974533681403798</v>
      </c>
      <c r="I36" s="100">
        <f>Проценты!$B$7</f>
        <v>1.0254663185962401E-2</v>
      </c>
      <c r="J36">
        <v>20702508.899999999</v>
      </c>
      <c r="K36">
        <v>15072437.02</v>
      </c>
      <c r="L36">
        <v>156164.18</v>
      </c>
      <c r="M36">
        <v>5473907.7000000002</v>
      </c>
      <c r="O36" s="101">
        <f t="shared" si="20"/>
        <v>15228601.199999999</v>
      </c>
      <c r="P36" s="101">
        <f t="shared" si="21"/>
        <v>15072437.02</v>
      </c>
      <c r="Q36" s="101">
        <f t="shared" si="22"/>
        <v>156164.18</v>
      </c>
      <c r="R36" s="101"/>
      <c r="S36" s="101">
        <f t="shared" si="23"/>
        <v>0</v>
      </c>
      <c r="T36" s="101">
        <f t="shared" si="24"/>
        <v>0</v>
      </c>
    </row>
    <row r="37" spans="1:20" ht="15.75" x14ac:dyDescent="0.25">
      <c r="A37">
        <v>29</v>
      </c>
      <c r="B37" t="s">
        <v>163</v>
      </c>
      <c r="C37">
        <v>14</v>
      </c>
      <c r="D37">
        <v>4</v>
      </c>
      <c r="E37">
        <v>7</v>
      </c>
      <c r="F37">
        <v>135.69999999999999</v>
      </c>
      <c r="G37">
        <v>34038</v>
      </c>
      <c r="H37" s="99">
        <f>Проценты!$B$6</f>
        <v>0.98974533681403798</v>
      </c>
      <c r="I37" s="100">
        <f>Проценты!$B$7</f>
        <v>1.0254663185962401E-2</v>
      </c>
      <c r="J37">
        <v>6279236.6100000003</v>
      </c>
      <c r="K37">
        <v>4571590.76</v>
      </c>
      <c r="L37">
        <v>47365.84</v>
      </c>
      <c r="M37">
        <v>1660280.01</v>
      </c>
      <c r="O37" s="101">
        <f t="shared" si="20"/>
        <v>4618956.5999999996</v>
      </c>
      <c r="P37" s="101">
        <f t="shared" si="21"/>
        <v>4571590.76</v>
      </c>
      <c r="Q37" s="101">
        <f t="shared" si="22"/>
        <v>47365.84</v>
      </c>
      <c r="R37" s="101"/>
      <c r="S37" s="101">
        <f t="shared" si="23"/>
        <v>0</v>
      </c>
      <c r="T37" s="101">
        <f t="shared" si="24"/>
        <v>0</v>
      </c>
    </row>
    <row r="38" spans="1:20" ht="15.75" x14ac:dyDescent="0.25">
      <c r="A38">
        <v>30</v>
      </c>
      <c r="B38" t="s">
        <v>164</v>
      </c>
      <c r="C38">
        <v>4</v>
      </c>
      <c r="D38">
        <v>3</v>
      </c>
      <c r="E38">
        <v>4</v>
      </c>
      <c r="F38">
        <v>109.5</v>
      </c>
      <c r="G38">
        <v>34038</v>
      </c>
      <c r="H38" s="99">
        <f>Проценты!$B$6</f>
        <v>0.98974533681403798</v>
      </c>
      <c r="I38" s="100">
        <f>Проценты!$B$7</f>
        <v>1.0254663185962401E-2</v>
      </c>
      <c r="J38">
        <v>5066885.83</v>
      </c>
      <c r="K38">
        <v>3688940.22</v>
      </c>
      <c r="L38">
        <v>38220.78</v>
      </c>
      <c r="M38">
        <v>1339724.83</v>
      </c>
      <c r="O38" s="101">
        <f t="shared" si="20"/>
        <v>3727161</v>
      </c>
      <c r="P38" s="101">
        <f t="shared" si="21"/>
        <v>3688940.22</v>
      </c>
      <c r="Q38" s="101">
        <f t="shared" si="22"/>
        <v>38220.78</v>
      </c>
      <c r="R38" s="101"/>
      <c r="S38" s="101">
        <f t="shared" si="23"/>
        <v>0</v>
      </c>
      <c r="T38" s="101">
        <f t="shared" si="24"/>
        <v>0</v>
      </c>
    </row>
    <row r="39" spans="1:20" ht="15.75" x14ac:dyDescent="0.25">
      <c r="A39">
        <v>31</v>
      </c>
      <c r="B39" t="s">
        <v>173</v>
      </c>
      <c r="C39">
        <v>1</v>
      </c>
      <c r="D39">
        <v>1</v>
      </c>
      <c r="E39">
        <v>1</v>
      </c>
      <c r="F39">
        <v>12.6</v>
      </c>
      <c r="G39">
        <v>34038</v>
      </c>
      <c r="H39" s="99">
        <f>Проценты!$B$6</f>
        <v>0.98974533681403798</v>
      </c>
      <c r="I39" s="100">
        <f>Проценты!$B$7</f>
        <v>1.0254663185962401E-2</v>
      </c>
      <c r="J39">
        <v>583038.92000000004</v>
      </c>
      <c r="K39">
        <v>424480.79</v>
      </c>
      <c r="L39">
        <v>4398.01</v>
      </c>
      <c r="M39">
        <v>154160.12</v>
      </c>
      <c r="O39" s="101">
        <f t="shared" si="20"/>
        <v>428878.8</v>
      </c>
      <c r="P39" s="101">
        <f t="shared" si="21"/>
        <v>424480.79</v>
      </c>
      <c r="Q39" s="101">
        <f t="shared" si="22"/>
        <v>4398.01</v>
      </c>
      <c r="R39" s="101"/>
      <c r="S39" s="101">
        <f t="shared" si="23"/>
        <v>0</v>
      </c>
      <c r="T39" s="101">
        <f t="shared" si="24"/>
        <v>0</v>
      </c>
    </row>
    <row r="40" spans="1:20" x14ac:dyDescent="0.25">
      <c r="F40">
        <f>SUM(F9:F39)</f>
        <v>10310.75</v>
      </c>
      <c r="J40" s="101">
        <f>SUM(J9:J39)</f>
        <v>477108613.13999999</v>
      </c>
      <c r="K40" s="101">
        <f t="shared" ref="K40:M40" si="25">SUM(K9:K39)</f>
        <v>347358359.54000002</v>
      </c>
      <c r="L40" s="101">
        <f t="shared" si="25"/>
        <v>3598948.96</v>
      </c>
      <c r="M40" s="101">
        <f t="shared" si="25"/>
        <v>126151304.64</v>
      </c>
      <c r="O40" s="101">
        <f>SUM(O9:O39)</f>
        <v>350957308.5</v>
      </c>
      <c r="P40" s="101">
        <f t="shared" ref="P40:Q40" si="26">SUM(P9:P39)</f>
        <v>347358359.54000002</v>
      </c>
      <c r="Q40" s="101">
        <f t="shared" si="26"/>
        <v>3598948.96</v>
      </c>
    </row>
    <row r="44" spans="1:20" x14ac:dyDescent="0.25">
      <c r="O44" s="101">
        <f>F40*G39</f>
        <v>350957308.5</v>
      </c>
      <c r="P44" s="101">
        <f>O44*H39</f>
        <v>347358359.50999999</v>
      </c>
      <c r="Q44" s="101">
        <f>O44*I39</f>
        <v>3598948.99</v>
      </c>
    </row>
    <row r="46" spans="1:20" x14ac:dyDescent="0.25">
      <c r="P46" s="101">
        <f>P40-P44</f>
        <v>0.03</v>
      </c>
      <c r="Q46" s="101">
        <f>Q40-Q44</f>
        <v>-0.03</v>
      </c>
    </row>
  </sheetData>
  <pageMargins left="0.7" right="0.7" top="0.75" bottom="0.75" header="0.3" footer="0.3"/>
  <pageSetup paperSize="9" scale="4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24"/>
  <sheetViews>
    <sheetView workbookViewId="0">
      <selection activeCell="A22" sqref="A22"/>
    </sheetView>
  </sheetViews>
  <sheetFormatPr defaultRowHeight="15" x14ac:dyDescent="0.25"/>
  <cols>
    <col min="1" max="1" width="10.5703125" bestFit="1" customWidth="1"/>
    <col min="2" max="2" width="10" customWidth="1"/>
    <col min="3" max="3" width="14.7109375" hidden="1" customWidth="1"/>
    <col min="4" max="4" width="15" hidden="1" customWidth="1"/>
    <col min="5" max="5" width="13.5703125" hidden="1" customWidth="1"/>
    <col min="6" max="6" width="14.7109375" hidden="1" customWidth="1"/>
    <col min="7" max="7" width="12.28515625" customWidth="1"/>
    <col min="8" max="8" width="10.7109375" customWidth="1"/>
    <col min="9" max="9" width="12.140625" customWidth="1"/>
    <col min="10" max="10" width="13.85546875" customWidth="1"/>
    <col min="11" max="11" width="13.28515625" customWidth="1"/>
    <col min="12" max="12" width="12.28515625" customWidth="1"/>
    <col min="13" max="13" width="12" customWidth="1"/>
    <col min="14" max="14" width="10.85546875" customWidth="1"/>
    <col min="15" max="15" width="11.140625" customWidth="1"/>
  </cols>
  <sheetData>
    <row r="4" spans="1:15" x14ac:dyDescent="0.25">
      <c r="B4" s="111"/>
      <c r="C4" s="111" t="s">
        <v>306</v>
      </c>
      <c r="D4" s="111" t="s">
        <v>307</v>
      </c>
      <c r="E4" s="111" t="s">
        <v>340</v>
      </c>
      <c r="F4" s="111" t="s">
        <v>341</v>
      </c>
      <c r="G4" s="111" t="s">
        <v>306</v>
      </c>
      <c r="H4" s="111" t="s">
        <v>307</v>
      </c>
      <c r="I4" s="111" t="s">
        <v>340</v>
      </c>
      <c r="J4" s="111" t="s">
        <v>341</v>
      </c>
      <c r="K4" s="113" t="s">
        <v>306</v>
      </c>
      <c r="L4" s="113" t="s">
        <v>342</v>
      </c>
      <c r="M4" s="113" t="s">
        <v>343</v>
      </c>
    </row>
    <row r="5" spans="1:15" x14ac:dyDescent="0.25">
      <c r="B5" s="115">
        <v>2019</v>
      </c>
      <c r="C5" s="116">
        <f>D5+E5+F5</f>
        <v>396905935.33999997</v>
      </c>
      <c r="D5" s="116">
        <f>'Приложение 1'!R21</f>
        <v>347364423.51999998</v>
      </c>
      <c r="E5" s="116">
        <f>'Приложение 1'!S21</f>
        <v>3599011.82</v>
      </c>
      <c r="F5" s="117">
        <f>'Приложение 1'!T21</f>
        <v>45942500</v>
      </c>
      <c r="G5" s="118">
        <f>H5+I5+J5</f>
        <v>396905.93</v>
      </c>
      <c r="H5" s="118">
        <f>D5/1000</f>
        <v>347364.42</v>
      </c>
      <c r="I5" s="118">
        <f t="shared" ref="I5:J5" si="0">E5/1000</f>
        <v>3599.01</v>
      </c>
      <c r="J5" s="118">
        <f t="shared" si="0"/>
        <v>45942.5</v>
      </c>
      <c r="K5" s="118">
        <f>G5</f>
        <v>396905.93</v>
      </c>
      <c r="L5" s="115">
        <v>96300.91</v>
      </c>
      <c r="M5" s="118">
        <f>K5-L5</f>
        <v>300605.02</v>
      </c>
    </row>
    <row r="6" spans="1:15" x14ac:dyDescent="0.25">
      <c r="A6" s="101">
        <f>J5+J7</f>
        <v>126151.3</v>
      </c>
      <c r="B6" s="115">
        <v>2020</v>
      </c>
      <c r="C6" s="116">
        <f t="shared" ref="C6:C21" si="1">D6+E6+F6</f>
        <v>339650647</v>
      </c>
      <c r="D6" s="116">
        <f>D7+D8</f>
        <v>247896541.56999999</v>
      </c>
      <c r="E6" s="116">
        <f t="shared" ref="E6:F6" si="2">E7+E8</f>
        <v>2504005.4300000002</v>
      </c>
      <c r="F6" s="116">
        <f t="shared" si="2"/>
        <v>89250100</v>
      </c>
      <c r="G6" s="118">
        <f>H6+I6+J6</f>
        <v>339650.64</v>
      </c>
      <c r="H6" s="118">
        <f t="shared" ref="H6:H21" si="3">D6/1000</f>
        <v>247896.54</v>
      </c>
      <c r="I6" s="118">
        <f>E6/1000-0.01</f>
        <v>2504</v>
      </c>
      <c r="J6" s="118">
        <f t="shared" ref="J6:J22" si="4">F6/1000</f>
        <v>89250.1</v>
      </c>
      <c r="K6" s="118">
        <f t="shared" ref="K6:K21" si="5">G6</f>
        <v>339650.64</v>
      </c>
      <c r="L6" s="115">
        <v>69478.8</v>
      </c>
      <c r="M6" s="118">
        <f>K6-L6</f>
        <v>270171.84000000003</v>
      </c>
      <c r="N6" s="101">
        <f>M5+M7</f>
        <v>380813.82</v>
      </c>
      <c r="O6" s="101">
        <f>K5+K7</f>
        <v>477114.73</v>
      </c>
    </row>
    <row r="7" spans="1:15" x14ac:dyDescent="0.25">
      <c r="B7" s="111" t="s">
        <v>300</v>
      </c>
      <c r="C7" s="110">
        <f t="shared" si="1"/>
        <v>80208804.640000001</v>
      </c>
      <c r="D7" s="110">
        <f>'Приложение 1'!R23</f>
        <v>0</v>
      </c>
      <c r="E7" s="110">
        <f>'Приложение 1'!S23</f>
        <v>0</v>
      </c>
      <c r="F7" s="110">
        <f>'Приложение 1'!T23</f>
        <v>80208804.640000001</v>
      </c>
      <c r="G7" s="112">
        <f>H7+I7+J7</f>
        <v>80208.800000000003</v>
      </c>
      <c r="H7" s="119">
        <f t="shared" si="3"/>
        <v>0</v>
      </c>
      <c r="I7" s="119">
        <f t="shared" ref="I7:I22" si="6">E7/1000</f>
        <v>0</v>
      </c>
      <c r="J7" s="119">
        <f t="shared" si="4"/>
        <v>80208.800000000003</v>
      </c>
      <c r="K7" s="112">
        <f>G7</f>
        <v>80208.800000000003</v>
      </c>
      <c r="L7" s="111"/>
      <c r="M7" s="112">
        <f>K7-L7</f>
        <v>80208.800000000003</v>
      </c>
    </row>
    <row r="8" spans="1:15" x14ac:dyDescent="0.25">
      <c r="B8" s="111" t="s">
        <v>301</v>
      </c>
      <c r="C8" s="110">
        <f t="shared" si="1"/>
        <v>259441842.36000001</v>
      </c>
      <c r="D8" s="110">
        <f>'Приложение 1'!R332</f>
        <v>247896541.56999999</v>
      </c>
      <c r="E8" s="110">
        <f>'Приложение 1'!S332</f>
        <v>2504005.4300000002</v>
      </c>
      <c r="F8" s="110">
        <f>'Приложение 1'!T332</f>
        <v>9041295.3599999994</v>
      </c>
      <c r="G8" s="112">
        <f>H8+I8+J8</f>
        <v>259441.85</v>
      </c>
      <c r="H8" s="119">
        <f t="shared" si="3"/>
        <v>247896.54</v>
      </c>
      <c r="I8" s="119">
        <f t="shared" si="6"/>
        <v>2504.0100000000002</v>
      </c>
      <c r="J8" s="119">
        <f t="shared" si="4"/>
        <v>9041.2999999999993</v>
      </c>
      <c r="K8" s="112">
        <f>G8-0.01</f>
        <v>259441.84</v>
      </c>
      <c r="L8" s="111">
        <v>69478.8</v>
      </c>
      <c r="M8" s="112">
        <f>K8-L8</f>
        <v>189963.04</v>
      </c>
    </row>
    <row r="9" spans="1:15" x14ac:dyDescent="0.25">
      <c r="A9" s="101">
        <f>J8+J10</f>
        <v>90006.27</v>
      </c>
      <c r="B9" s="115">
        <v>2021</v>
      </c>
      <c r="C9" s="116">
        <f t="shared" si="1"/>
        <v>178719182</v>
      </c>
      <c r="D9" s="116">
        <f>D10+D11</f>
        <v>71742232.989999995</v>
      </c>
      <c r="E9" s="116">
        <f t="shared" ref="E9:F9" si="7">E10+E11</f>
        <v>724669.01</v>
      </c>
      <c r="F9" s="116">
        <f t="shared" si="7"/>
        <v>106252280</v>
      </c>
      <c r="G9" s="118">
        <f t="shared" ref="G9:G21" si="8">H9+I9+J9</f>
        <v>178719.18</v>
      </c>
      <c r="H9" s="118">
        <f t="shared" si="3"/>
        <v>71742.23</v>
      </c>
      <c r="I9" s="118">
        <f t="shared" si="6"/>
        <v>724.67</v>
      </c>
      <c r="J9" s="118">
        <f t="shared" si="4"/>
        <v>106252.28</v>
      </c>
      <c r="K9" s="118">
        <f t="shared" si="5"/>
        <v>178719.18</v>
      </c>
      <c r="L9" s="115">
        <v>9902.41</v>
      </c>
      <c r="M9" s="118">
        <f t="shared" ref="M9:M21" si="9">K9-L9</f>
        <v>168816.77</v>
      </c>
      <c r="N9" s="101">
        <f>M8+M10</f>
        <v>270928.01</v>
      </c>
      <c r="O9" s="101">
        <f>K8+K10</f>
        <v>340406.81</v>
      </c>
    </row>
    <row r="10" spans="1:15" x14ac:dyDescent="0.25">
      <c r="B10" s="111" t="s">
        <v>301</v>
      </c>
      <c r="C10" s="114">
        <f t="shared" si="1"/>
        <v>80964967.329999998</v>
      </c>
      <c r="D10" s="110">
        <f>'Приложение 1'!R333</f>
        <v>0</v>
      </c>
      <c r="E10" s="110">
        <f>'Приложение 1'!S333</f>
        <v>0</v>
      </c>
      <c r="F10" s="110">
        <f>'Приложение 1'!T333</f>
        <v>80964967.329999998</v>
      </c>
      <c r="G10" s="112">
        <f>H10+I10+J10</f>
        <v>80964.97</v>
      </c>
      <c r="H10" s="119">
        <f t="shared" ref="H10:H11" si="10">D10/1000</f>
        <v>0</v>
      </c>
      <c r="I10" s="119">
        <f t="shared" ref="I10:I11" si="11">E10/1000</f>
        <v>0</v>
      </c>
      <c r="J10" s="119">
        <f t="shared" ref="J10:J11" si="12">F10/1000</f>
        <v>80964.97</v>
      </c>
      <c r="K10" s="112">
        <f t="shared" si="5"/>
        <v>80964.97</v>
      </c>
      <c r="L10" s="111"/>
      <c r="M10" s="112">
        <f>K10-L10</f>
        <v>80964.97</v>
      </c>
    </row>
    <row r="11" spans="1:15" x14ac:dyDescent="0.25">
      <c r="B11" s="111" t="s">
        <v>302</v>
      </c>
      <c r="C11" s="114">
        <f t="shared" si="1"/>
        <v>97754214.670000002</v>
      </c>
      <c r="D11" s="110">
        <f>'Приложение 1'!R564</f>
        <v>71742232.989999995</v>
      </c>
      <c r="E11" s="110">
        <f>'Приложение 1'!S564</f>
        <v>724669.01</v>
      </c>
      <c r="F11" s="110">
        <f>'Приложение 1'!T564</f>
        <v>25287312.670000002</v>
      </c>
      <c r="G11" s="112">
        <f>H11+I11+J11</f>
        <v>97754.21</v>
      </c>
      <c r="H11" s="119">
        <f t="shared" si="10"/>
        <v>71742.23</v>
      </c>
      <c r="I11" s="119">
        <f t="shared" si="11"/>
        <v>724.67</v>
      </c>
      <c r="J11" s="119">
        <f t="shared" si="12"/>
        <v>25287.31</v>
      </c>
      <c r="K11" s="112">
        <f t="shared" si="5"/>
        <v>97754.21</v>
      </c>
      <c r="L11" s="111">
        <v>9902.41</v>
      </c>
      <c r="M11" s="112">
        <f>K11-L11</f>
        <v>87851.8</v>
      </c>
    </row>
    <row r="12" spans="1:15" x14ac:dyDescent="0.25">
      <c r="A12" s="101">
        <f>J11+J13</f>
        <v>26048.16</v>
      </c>
      <c r="B12" s="115">
        <v>2022</v>
      </c>
      <c r="C12" s="116">
        <f t="shared" si="1"/>
        <v>788531055.55999994</v>
      </c>
      <c r="D12" s="116">
        <f>D13+D14</f>
        <v>675455987.80999994</v>
      </c>
      <c r="E12" s="116">
        <f t="shared" ref="E12:F12" si="13">E13+E14</f>
        <v>6822787.75</v>
      </c>
      <c r="F12" s="116">
        <f t="shared" si="13"/>
        <v>106252280</v>
      </c>
      <c r="G12" s="118">
        <f t="shared" si="8"/>
        <v>788531.06</v>
      </c>
      <c r="H12" s="118">
        <f t="shared" si="3"/>
        <v>675455.99</v>
      </c>
      <c r="I12" s="118">
        <f t="shared" si="6"/>
        <v>6822.79</v>
      </c>
      <c r="J12" s="118">
        <f t="shared" si="4"/>
        <v>106252.28</v>
      </c>
      <c r="K12" s="118">
        <f t="shared" si="5"/>
        <v>788531.06</v>
      </c>
      <c r="L12" s="115">
        <v>158337.64000000001</v>
      </c>
      <c r="M12" s="118">
        <f t="shared" si="9"/>
        <v>630193.42000000004</v>
      </c>
      <c r="N12" s="101">
        <f>M11+M13</f>
        <v>88612.65</v>
      </c>
      <c r="O12" s="101">
        <f>K11+K13</f>
        <v>98515.06</v>
      </c>
    </row>
    <row r="13" spans="1:15" x14ac:dyDescent="0.25">
      <c r="B13" s="111" t="s">
        <v>302</v>
      </c>
      <c r="C13" s="110">
        <f t="shared" si="1"/>
        <v>760853.31</v>
      </c>
      <c r="D13" s="110">
        <f>'Приложение 1'!R565</f>
        <v>0</v>
      </c>
      <c r="E13" s="110">
        <f>'Приложение 1'!S565</f>
        <v>0</v>
      </c>
      <c r="F13" s="110">
        <f>'Приложение 1'!T565</f>
        <v>760853.31</v>
      </c>
      <c r="G13" s="112">
        <f>H13+I13+J13</f>
        <v>760.85</v>
      </c>
      <c r="H13" s="119">
        <f t="shared" ref="H13:H14" si="14">D13/1000</f>
        <v>0</v>
      </c>
      <c r="I13" s="119">
        <f t="shared" ref="I13:I14" si="15">E13/1000</f>
        <v>0</v>
      </c>
      <c r="J13" s="119">
        <f t="shared" ref="J13:J14" si="16">F13/1000</f>
        <v>760.85</v>
      </c>
      <c r="K13" s="112">
        <f t="shared" si="5"/>
        <v>760.85</v>
      </c>
      <c r="L13" s="111"/>
      <c r="M13" s="112">
        <f>K13-L13</f>
        <v>760.85</v>
      </c>
    </row>
    <row r="14" spans="1:15" x14ac:dyDescent="0.25">
      <c r="B14" s="111" t="s">
        <v>303</v>
      </c>
      <c r="C14" s="110">
        <f t="shared" si="1"/>
        <v>787770202.25</v>
      </c>
      <c r="D14" s="110">
        <f>'Приложение 1'!R573</f>
        <v>675455987.80999994</v>
      </c>
      <c r="E14" s="110">
        <f>'Приложение 1'!S573</f>
        <v>6822787.75</v>
      </c>
      <c r="F14" s="110">
        <f>'Приложение 1'!T573</f>
        <v>105491426.69</v>
      </c>
      <c r="G14" s="112">
        <f>H14+I14+J14</f>
        <v>787770.21</v>
      </c>
      <c r="H14" s="119">
        <f t="shared" si="14"/>
        <v>675455.99</v>
      </c>
      <c r="I14" s="119">
        <f t="shared" si="15"/>
        <v>6822.79</v>
      </c>
      <c r="J14" s="119">
        <f t="shared" si="16"/>
        <v>105491.43</v>
      </c>
      <c r="K14" s="112">
        <f t="shared" si="5"/>
        <v>787770.21</v>
      </c>
      <c r="L14" s="111">
        <v>158337.64000000001</v>
      </c>
      <c r="M14" s="112">
        <f>K14-L14</f>
        <v>629432.56999999995</v>
      </c>
    </row>
    <row r="15" spans="1:15" x14ac:dyDescent="0.25">
      <c r="A15" s="101">
        <f>J14+J16</f>
        <v>245244.53</v>
      </c>
      <c r="B15" s="115">
        <v>2023</v>
      </c>
      <c r="C15" s="116">
        <f t="shared" si="1"/>
        <v>754547215.10000002</v>
      </c>
      <c r="D15" s="116">
        <f>D16+D17</f>
        <v>549488555.62</v>
      </c>
      <c r="E15" s="116">
        <f t="shared" ref="E15" si="17">E16+E17</f>
        <v>5550389.4800000004</v>
      </c>
      <c r="F15" s="116">
        <f>F16+F17</f>
        <v>199508270</v>
      </c>
      <c r="G15" s="118">
        <f t="shared" si="8"/>
        <v>754547.22</v>
      </c>
      <c r="H15" s="118">
        <f t="shared" si="3"/>
        <v>549488.56000000006</v>
      </c>
      <c r="I15" s="118">
        <f t="shared" si="6"/>
        <v>5550.39</v>
      </c>
      <c r="J15" s="118">
        <f t="shared" si="4"/>
        <v>199508.27</v>
      </c>
      <c r="K15" s="118">
        <f t="shared" si="5"/>
        <v>754547.22</v>
      </c>
      <c r="L15" s="115">
        <v>99727.42</v>
      </c>
      <c r="M15" s="118">
        <f t="shared" si="9"/>
        <v>654819.80000000005</v>
      </c>
      <c r="N15" s="101">
        <f>M14+M16</f>
        <v>769185.67</v>
      </c>
      <c r="O15" s="101">
        <f>K14+K16</f>
        <v>927523.31</v>
      </c>
    </row>
    <row r="16" spans="1:15" x14ac:dyDescent="0.25">
      <c r="B16" s="111" t="s">
        <v>303</v>
      </c>
      <c r="C16" s="110">
        <f t="shared" si="1"/>
        <v>139753095.94</v>
      </c>
      <c r="D16" s="110">
        <f>'Приложение 1'!R565</f>
        <v>0</v>
      </c>
      <c r="E16" s="110">
        <f>'Приложение 1'!S565</f>
        <v>0</v>
      </c>
      <c r="F16" s="110">
        <f>'Приложение 1'!T574</f>
        <v>139753095.94</v>
      </c>
      <c r="G16" s="112">
        <f>H16+I16+J16</f>
        <v>139753.1</v>
      </c>
      <c r="H16" s="119">
        <f t="shared" ref="H16:H17" si="18">D16/1000</f>
        <v>0</v>
      </c>
      <c r="I16" s="119">
        <f t="shared" ref="I16:I17" si="19">E16/1000</f>
        <v>0</v>
      </c>
      <c r="J16" s="119">
        <f t="shared" ref="J16:J17" si="20">F16/1000</f>
        <v>139753.1</v>
      </c>
      <c r="K16" s="112">
        <f t="shared" si="5"/>
        <v>139753.1</v>
      </c>
      <c r="L16" s="111"/>
      <c r="M16" s="112">
        <f>K16-L16</f>
        <v>139753.1</v>
      </c>
    </row>
    <row r="17" spans="1:15" x14ac:dyDescent="0.25">
      <c r="B17" s="111" t="s">
        <v>304</v>
      </c>
      <c r="C17" s="110">
        <f t="shared" si="1"/>
        <v>614794119.15999997</v>
      </c>
      <c r="D17" s="110">
        <f>'Приложение 1'!R623</f>
        <v>549488555.62</v>
      </c>
      <c r="E17" s="110">
        <f>'Приложение 1'!S623</f>
        <v>5550389.4800000004</v>
      </c>
      <c r="F17" s="110">
        <f>'Приложение 1'!T623</f>
        <v>59755174.060000002</v>
      </c>
      <c r="G17" s="112">
        <f>H17+I17+J17</f>
        <v>614794.12</v>
      </c>
      <c r="H17" s="119">
        <f t="shared" si="18"/>
        <v>549488.56000000006</v>
      </c>
      <c r="I17" s="119">
        <f t="shared" si="19"/>
        <v>5550.39</v>
      </c>
      <c r="J17" s="119">
        <f t="shared" si="20"/>
        <v>59755.17</v>
      </c>
      <c r="K17" s="112">
        <f t="shared" si="5"/>
        <v>614794.12</v>
      </c>
      <c r="L17" s="111">
        <v>99727.42</v>
      </c>
      <c r="M17" s="112">
        <f>K17-L17</f>
        <v>515066.7</v>
      </c>
    </row>
    <row r="18" spans="1:15" x14ac:dyDescent="0.25">
      <c r="A18" s="101">
        <f>J17+J19</f>
        <v>199508.27</v>
      </c>
      <c r="B18" s="115">
        <v>2024</v>
      </c>
      <c r="C18" s="116">
        <f>D18+E18+F18</f>
        <v>434312690.77999997</v>
      </c>
      <c r="D18" s="116">
        <f>D19+D20</f>
        <v>214508939.62</v>
      </c>
      <c r="E18" s="116">
        <f t="shared" ref="E18:F18" si="21">E19+E20</f>
        <v>2166756.98</v>
      </c>
      <c r="F18" s="116">
        <f t="shared" si="21"/>
        <v>217636994.18000001</v>
      </c>
      <c r="G18" s="118">
        <f t="shared" si="8"/>
        <v>434312.69</v>
      </c>
      <c r="H18" s="118">
        <f t="shared" si="3"/>
        <v>214508.94</v>
      </c>
      <c r="I18" s="118">
        <f t="shared" si="6"/>
        <v>2166.7600000000002</v>
      </c>
      <c r="J18" s="118">
        <f t="shared" si="4"/>
        <v>217636.99</v>
      </c>
      <c r="K18" s="118">
        <f t="shared" si="5"/>
        <v>434312.69</v>
      </c>
      <c r="L18" s="115">
        <v>51830.31</v>
      </c>
      <c r="M18" s="118">
        <f t="shared" si="9"/>
        <v>382482.38</v>
      </c>
      <c r="N18" s="101">
        <f>M17+M19</f>
        <v>654819.80000000005</v>
      </c>
      <c r="O18" s="101">
        <f>K17+K19</f>
        <v>754547.22</v>
      </c>
    </row>
    <row r="19" spans="1:15" x14ac:dyDescent="0.25">
      <c r="B19" s="111" t="s">
        <v>304</v>
      </c>
      <c r="C19" s="110">
        <f t="shared" si="1"/>
        <v>139753100.27000001</v>
      </c>
      <c r="D19" s="110">
        <f>'Приложение 1'!R624</f>
        <v>0</v>
      </c>
      <c r="E19" s="110">
        <f>'Приложение 1'!S624</f>
        <v>0</v>
      </c>
      <c r="F19" s="110">
        <f>'Приложение 1'!T624</f>
        <v>139753100.27000001</v>
      </c>
      <c r="G19" s="112">
        <f>H19+I19+J19</f>
        <v>139753.1</v>
      </c>
      <c r="H19" s="119">
        <f t="shared" ref="H19:H20" si="22">D19/1000</f>
        <v>0</v>
      </c>
      <c r="I19" s="119">
        <f t="shared" ref="I19:I20" si="23">E19/1000</f>
        <v>0</v>
      </c>
      <c r="J19" s="119">
        <f t="shared" ref="J19:J20" si="24">F19/1000</f>
        <v>139753.1</v>
      </c>
      <c r="K19" s="112">
        <f t="shared" si="5"/>
        <v>139753.1</v>
      </c>
      <c r="L19" s="111"/>
      <c r="M19" s="112">
        <f>K19-L19</f>
        <v>139753.1</v>
      </c>
    </row>
    <row r="20" spans="1:15" x14ac:dyDescent="0.25">
      <c r="B20" s="111" t="s">
        <v>344</v>
      </c>
      <c r="C20" s="110">
        <f t="shared" si="1"/>
        <v>294559590.50999999</v>
      </c>
      <c r="D20" s="110">
        <f>'Приложение 1'!R661</f>
        <v>214508939.62</v>
      </c>
      <c r="E20" s="110">
        <f>'Приложение 1'!S661</f>
        <v>2166756.98</v>
      </c>
      <c r="F20" s="110">
        <f>'Приложение 1'!T661</f>
        <v>77883893.909999996</v>
      </c>
      <c r="G20" s="112">
        <f>H20+I20+J20</f>
        <v>294559.59000000003</v>
      </c>
      <c r="H20" s="119">
        <f t="shared" si="22"/>
        <v>214508.94</v>
      </c>
      <c r="I20" s="119">
        <f t="shared" si="23"/>
        <v>2166.7600000000002</v>
      </c>
      <c r="J20" s="119">
        <f t="shared" si="24"/>
        <v>77883.89</v>
      </c>
      <c r="K20" s="112">
        <f t="shared" si="5"/>
        <v>294559.59000000003</v>
      </c>
      <c r="L20" s="111">
        <v>51830.31</v>
      </c>
      <c r="M20" s="112">
        <f>K20-L20</f>
        <v>242729.28</v>
      </c>
    </row>
    <row r="21" spans="1:15" x14ac:dyDescent="0.25">
      <c r="A21" s="101">
        <f>J20</f>
        <v>77883.89</v>
      </c>
      <c r="B21" s="115">
        <v>2025</v>
      </c>
      <c r="C21" s="116">
        <f t="shared" si="1"/>
        <v>0</v>
      </c>
      <c r="D21" s="116">
        <f>'Приложение 1'!R662</f>
        <v>0</v>
      </c>
      <c r="E21" s="116">
        <f>'Приложение 1'!S662</f>
        <v>0</v>
      </c>
      <c r="F21" s="117">
        <f>'Приложение 1'!T662</f>
        <v>0</v>
      </c>
      <c r="G21" s="118">
        <f t="shared" si="8"/>
        <v>0</v>
      </c>
      <c r="H21" s="118">
        <f t="shared" si="3"/>
        <v>0</v>
      </c>
      <c r="I21" s="118">
        <f t="shared" si="6"/>
        <v>0</v>
      </c>
      <c r="J21" s="118">
        <f t="shared" si="4"/>
        <v>0</v>
      </c>
      <c r="K21" s="118">
        <f t="shared" si="5"/>
        <v>0</v>
      </c>
      <c r="L21" s="115">
        <v>0</v>
      </c>
      <c r="M21" s="118">
        <f t="shared" si="9"/>
        <v>0</v>
      </c>
      <c r="N21" s="101">
        <f>M20+M21</f>
        <v>242729.28</v>
      </c>
      <c r="O21" s="101">
        <f>K20+K21</f>
        <v>294559.59000000003</v>
      </c>
    </row>
    <row r="22" spans="1:15" x14ac:dyDescent="0.25">
      <c r="B22" s="111" t="s">
        <v>306</v>
      </c>
      <c r="C22" s="109">
        <f>D22+E22+F22</f>
        <v>2892666725.7800002</v>
      </c>
      <c r="D22" s="109">
        <f>D5+D6+D9+D12+D15+D18+D21</f>
        <v>2106456681.1300001</v>
      </c>
      <c r="E22" s="109">
        <f t="shared" ref="E22:F22" si="25">E5+E6+E9+E12+E15+E18+E21</f>
        <v>21367620.469999999</v>
      </c>
      <c r="F22" s="109">
        <f t="shared" si="25"/>
        <v>764842424.17999995</v>
      </c>
      <c r="G22" s="112">
        <f>H22+I22+J22</f>
        <v>2892666.72</v>
      </c>
      <c r="H22" s="112">
        <f>D22/1000</f>
        <v>2106456.6800000002</v>
      </c>
      <c r="I22" s="112">
        <f t="shared" si="6"/>
        <v>21367.62</v>
      </c>
      <c r="J22" s="112">
        <f t="shared" si="4"/>
        <v>764842.42</v>
      </c>
      <c r="K22" s="112">
        <f>K5+K6+K9+K12+K15+K18+K21</f>
        <v>2892666.72</v>
      </c>
      <c r="L22" s="112">
        <f t="shared" ref="L22" si="26">L5+L6+L9+L12+L15+L18+L21</f>
        <v>485577.49</v>
      </c>
      <c r="M22" s="112">
        <f>M5+M6+M9+M12+M15+M18+M21</f>
        <v>2407089.23</v>
      </c>
      <c r="N22" s="101">
        <f>N6+N9+N12+N15+N18+N21</f>
        <v>2407089.23</v>
      </c>
      <c r="O22" s="101">
        <f>O6+O9+O12+O15+O18+O21</f>
        <v>2892666.72</v>
      </c>
    </row>
    <row r="23" spans="1:15" x14ac:dyDescent="0.25">
      <c r="A23" s="101">
        <f>SUM(A6:A22)</f>
        <v>764842.42</v>
      </c>
      <c r="G23" s="101">
        <f>G5+G6+G9+G12+G15+G18+G21</f>
        <v>2892666.72</v>
      </c>
      <c r="H23" s="101">
        <f t="shared" ref="H23:J23" si="27">H5+H6+H9+H12+H15+H18+H21</f>
        <v>2106456.6800000002</v>
      </c>
      <c r="I23" s="101">
        <f t="shared" si="27"/>
        <v>21367.62</v>
      </c>
      <c r="J23" s="101">
        <f t="shared" si="27"/>
        <v>764842.42</v>
      </c>
    </row>
    <row r="24" spans="1:15" x14ac:dyDescent="0.25">
      <c r="D24" s="109"/>
      <c r="E24" s="109"/>
      <c r="F24" s="109"/>
      <c r="G24" s="120"/>
    </row>
  </sheetData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Проценты</vt:lpstr>
      <vt:lpstr>Приложение 1</vt:lpstr>
      <vt:lpstr>Подпись</vt:lpstr>
      <vt:lpstr>Лист1</vt:lpstr>
      <vt:lpstr>Лист2</vt:lpstr>
      <vt:lpstr>'Приложение 1'!Заголовки_для_печати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Римма В. Самылина</dc:creator>
  <cp:lastModifiedBy>Анастасия И. Селищева</cp:lastModifiedBy>
  <cp:lastPrinted>2019-09-27T02:35:17Z</cp:lastPrinted>
  <dcterms:created xsi:type="dcterms:W3CDTF">2019-08-07T07:46:31Z</dcterms:created>
  <dcterms:modified xsi:type="dcterms:W3CDTF">2019-09-27T08:49:41Z</dcterms:modified>
</cp:coreProperties>
</file>